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obecc\Desktop\ทำสารสนเทศ 69\"/>
    </mc:Choice>
  </mc:AlternateContent>
  <xr:revisionPtr revIDLastSave="0" documentId="13_ncr:1_{C81E9DCE-FECA-4556-BA7D-D3E7EDEF43F6}" xr6:coauthVersionLast="47" xr6:coauthVersionMax="47" xr10:uidLastSave="{00000000-0000-0000-0000-000000000000}"/>
  <bookViews>
    <workbookView xWindow="30150" yWindow="1350" windowWidth="17280" windowHeight="8880" tabRatio="766" xr2:uid="{00000000-000D-0000-FFFF-FFFF00000000}"/>
  </bookViews>
  <sheets>
    <sheet name="จำนวน รร." sheetId="1" r:id="rId1"/>
    <sheet name="อัตราส่วนนักเรียน รายอำเภอ" sheetId="19" r:id="rId2"/>
    <sheet name="ข้อมูลโรงเรียน" sheetId="6" r:id="rId3"/>
    <sheet name="จำนวน รร.แยกตามอำเภอ" sheetId="2" r:id="rId4"/>
    <sheet name="จำนวน นร.ม.ต้น+ม.ปลาย" sheetId="4" r:id="rId5"/>
    <sheet name="แบ่งตามขนาดจำนวนนักเรียน" sheetId="8" r:id="rId6"/>
    <sheet name="ข้อมูลนักเรียนห้องเรียน 10มิย69" sheetId="9" r:id="rId7"/>
    <sheet name="นักเรียนรายอายุ" sheetId="25" r:id="rId8"/>
    <sheet name="สรุป นร.พักนอน" sheetId="29" r:id="rId9"/>
    <sheet name="ข้อมูลครู 10มิย68" sheetId="41" r:id="rId10"/>
    <sheet name="table4" sheetId="3" state="hidden" r:id="rId11"/>
    <sheet name="Table5" sheetId="5" state="hidden" r:id="rId12"/>
  </sheets>
  <definedNames>
    <definedName name="_xlnm._FilterDatabase" localSheetId="9" hidden="1">'ข้อมูลครู 10มิย68'!$A$7:$DP$35</definedName>
    <definedName name="_xlnm.Print_Area" localSheetId="9">'ข้อมูลครู 10มิย68'!$B$1:$CS$36</definedName>
    <definedName name="_xlnm.Print_Titles" localSheetId="10">table4!$1:$3</definedName>
    <definedName name="_xlnm.Print_Titles" localSheetId="11">Table5!$1:$3</definedName>
    <definedName name="_xlnm.Print_Titles" localSheetId="9">'ข้อมูลครู 10มิย68'!$3:$7</definedName>
    <definedName name="_xlnm.Print_Titles" localSheetId="6">'ข้อมูลนักเรียนห้องเรียน 10มิย69'!$3:$4</definedName>
    <definedName name="_xlnm.Print_Titles" localSheetId="2">ข้อมูลโรงเรียน!$3:$3</definedName>
    <definedName name="_xlnm.Print_Titles" localSheetId="4">'จำนวน นร.ม.ต้น+ม.ปลาย'!$3:$4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9" l="1"/>
  <c r="V7" i="29"/>
  <c r="V8" i="29"/>
  <c r="V5" i="29"/>
  <c r="U6" i="29"/>
  <c r="U7" i="29"/>
  <c r="U8" i="29"/>
  <c r="U5" i="29"/>
  <c r="K6" i="29"/>
  <c r="K7" i="29"/>
  <c r="K8" i="29"/>
  <c r="K5" i="29"/>
  <c r="P8" i="25"/>
  <c r="P9" i="25"/>
  <c r="P10" i="25"/>
  <c r="P11" i="25"/>
  <c r="P12" i="25"/>
  <c r="P13" i="25"/>
  <c r="P14" i="25"/>
  <c r="P15" i="25"/>
  <c r="P16" i="25"/>
  <c r="P7" i="25"/>
  <c r="I8" i="25"/>
  <c r="I9" i="25"/>
  <c r="I10" i="25"/>
  <c r="I11" i="25"/>
  <c r="I12" i="25"/>
  <c r="I13" i="25"/>
  <c r="I14" i="25"/>
  <c r="I15" i="25"/>
  <c r="I16" i="25"/>
  <c r="I7" i="25"/>
  <c r="AA6" i="9"/>
  <c r="AB6" i="9"/>
  <c r="AA7" i="9"/>
  <c r="AB7" i="9"/>
  <c r="AA8" i="9"/>
  <c r="AB8" i="9"/>
  <c r="AA9" i="9"/>
  <c r="AB9" i="9"/>
  <c r="AA10" i="9"/>
  <c r="AB10" i="9"/>
  <c r="E32" i="4"/>
  <c r="F32" i="4"/>
  <c r="G32" i="4"/>
  <c r="H32" i="4"/>
  <c r="I32" i="4"/>
  <c r="D32" i="4"/>
  <c r="CS35" i="41" l="1"/>
  <c r="CR35" i="41"/>
  <c r="CQ35" i="41"/>
  <c r="CL35" i="41"/>
  <c r="CK35" i="41"/>
  <c r="CJ35" i="41"/>
  <c r="CI35" i="41"/>
  <c r="CH35" i="41"/>
  <c r="CG35" i="41"/>
  <c r="CF35" i="41"/>
  <c r="CE35" i="41"/>
  <c r="CD35" i="41"/>
  <c r="CC35" i="41"/>
  <c r="CB35" i="41"/>
  <c r="CA35" i="41"/>
  <c r="BZ35" i="41"/>
  <c r="BW35" i="41"/>
  <c r="BV35" i="41"/>
  <c r="BU35" i="41"/>
  <c r="BT35" i="41"/>
  <c r="BR35" i="41"/>
  <c r="BQ35" i="41"/>
  <c r="BJ35" i="41"/>
  <c r="BH35" i="41"/>
  <c r="BG35" i="41"/>
  <c r="BF35" i="41"/>
  <c r="BE35" i="41"/>
  <c r="BD35" i="41"/>
  <c r="BC35" i="41"/>
  <c r="BB35" i="41"/>
  <c r="AV35" i="41"/>
  <c r="AU35" i="41"/>
  <c r="AT35" i="41"/>
  <c r="AS35" i="41"/>
  <c r="AQ35" i="41"/>
  <c r="AP35" i="41"/>
  <c r="AO35" i="41"/>
  <c r="AJ35" i="41"/>
  <c r="AI35" i="41"/>
  <c r="O35" i="41"/>
  <c r="M35" i="41"/>
  <c r="K35" i="41"/>
  <c r="H35" i="41"/>
  <c r="F35" i="41"/>
  <c r="D35" i="41"/>
  <c r="CO34" i="41"/>
  <c r="BK34" i="41"/>
  <c r="BN34" i="41" s="1"/>
  <c r="BI34" i="41"/>
  <c r="AW34" i="41"/>
  <c r="AK34" i="41"/>
  <c r="AE34" i="41"/>
  <c r="AD34" i="41"/>
  <c r="AC34" i="41"/>
  <c r="AB34" i="41"/>
  <c r="AA34" i="41"/>
  <c r="Z34" i="41"/>
  <c r="U34" i="41"/>
  <c r="W34" i="41" s="1"/>
  <c r="S34" i="41"/>
  <c r="AF34" i="41" s="1"/>
  <c r="Q34" i="41"/>
  <c r="P34" i="41"/>
  <c r="N34" i="41"/>
  <c r="L34" i="41"/>
  <c r="J34" i="41"/>
  <c r="I34" i="41"/>
  <c r="G34" i="41"/>
  <c r="E34" i="41"/>
  <c r="T34" i="41" s="1"/>
  <c r="V34" i="41" s="1"/>
  <c r="X34" i="41" s="1"/>
  <c r="Y34" i="41" s="1"/>
  <c r="BL34" i="41" s="1"/>
  <c r="CO33" i="41"/>
  <c r="BK33" i="41"/>
  <c r="BN33" i="41" s="1"/>
  <c r="BI33" i="41"/>
  <c r="AW33" i="41"/>
  <c r="AK33" i="41"/>
  <c r="AE33" i="41"/>
  <c r="AD33" i="41"/>
  <c r="AC33" i="41"/>
  <c r="AB33" i="41"/>
  <c r="AA33" i="41"/>
  <c r="Z33" i="41"/>
  <c r="Q33" i="41"/>
  <c r="S33" i="41" s="1"/>
  <c r="AF33" i="41" s="1"/>
  <c r="P33" i="41"/>
  <c r="N33" i="41"/>
  <c r="L33" i="41"/>
  <c r="J33" i="41"/>
  <c r="I33" i="41"/>
  <c r="G33" i="41"/>
  <c r="E33" i="41"/>
  <c r="T33" i="41" s="1"/>
  <c r="V33" i="41" s="1"/>
  <c r="CO32" i="41"/>
  <c r="BK32" i="41"/>
  <c r="BN32" i="41" s="1"/>
  <c r="BI32" i="41"/>
  <c r="AW32" i="41"/>
  <c r="AK32" i="41"/>
  <c r="AE32" i="41"/>
  <c r="AD32" i="41"/>
  <c r="AC32" i="41"/>
  <c r="AB32" i="41"/>
  <c r="AA32" i="41"/>
  <c r="Z32" i="41"/>
  <c r="S32" i="41"/>
  <c r="AF32" i="41" s="1"/>
  <c r="Q32" i="41"/>
  <c r="P32" i="41"/>
  <c r="N32" i="41"/>
  <c r="L32" i="41"/>
  <c r="U32" i="41" s="1"/>
  <c r="W32" i="41" s="1"/>
  <c r="J32" i="41"/>
  <c r="I32" i="41"/>
  <c r="G32" i="41"/>
  <c r="E32" i="41"/>
  <c r="T32" i="41" s="1"/>
  <c r="V32" i="41" s="1"/>
  <c r="CO31" i="41"/>
  <c r="BI31" i="41"/>
  <c r="AW31" i="41"/>
  <c r="AK31" i="41"/>
  <c r="AE31" i="41"/>
  <c r="AD31" i="41"/>
  <c r="AC31" i="41"/>
  <c r="AB31" i="41"/>
  <c r="AA31" i="41"/>
  <c r="Z31" i="41"/>
  <c r="Q31" i="41"/>
  <c r="S31" i="41" s="1"/>
  <c r="P31" i="41"/>
  <c r="N31" i="41"/>
  <c r="L31" i="41"/>
  <c r="J31" i="41"/>
  <c r="I31" i="41"/>
  <c r="G31" i="41"/>
  <c r="E31" i="41"/>
  <c r="T31" i="41" s="1"/>
  <c r="V31" i="41" s="1"/>
  <c r="CO30" i="41"/>
  <c r="BI30" i="41"/>
  <c r="AW30" i="41"/>
  <c r="AK30" i="41"/>
  <c r="AE30" i="41"/>
  <c r="AD30" i="41"/>
  <c r="AC30" i="41"/>
  <c r="AB30" i="41"/>
  <c r="AA30" i="41"/>
  <c r="Z30" i="41"/>
  <c r="V30" i="41"/>
  <c r="U30" i="41"/>
  <c r="W30" i="41" s="1"/>
  <c r="Q30" i="41"/>
  <c r="P30" i="41"/>
  <c r="N30" i="41"/>
  <c r="L30" i="41"/>
  <c r="J30" i="41"/>
  <c r="S30" i="41" s="1"/>
  <c r="BK30" i="41" s="1"/>
  <c r="BN30" i="41" s="1"/>
  <c r="I30" i="41"/>
  <c r="T30" i="41" s="1"/>
  <c r="G30" i="41"/>
  <c r="E30" i="41"/>
  <c r="CO29" i="41"/>
  <c r="BI29" i="41"/>
  <c r="AW29" i="41"/>
  <c r="AK29" i="41"/>
  <c r="AE29" i="41"/>
  <c r="AD29" i="41"/>
  <c r="AC29" i="41"/>
  <c r="AB29" i="41"/>
  <c r="AA29" i="41"/>
  <c r="Z29" i="41"/>
  <c r="U29" i="41"/>
  <c r="W29" i="41" s="1"/>
  <c r="S29" i="41"/>
  <c r="Q29" i="41"/>
  <c r="P29" i="41"/>
  <c r="N29" i="41"/>
  <c r="L29" i="41"/>
  <c r="J29" i="41"/>
  <c r="I29" i="41"/>
  <c r="G29" i="41"/>
  <c r="T29" i="41" s="1"/>
  <c r="V29" i="41" s="1"/>
  <c r="X29" i="41" s="1"/>
  <c r="Y29" i="41" s="1"/>
  <c r="BL29" i="41" s="1"/>
  <c r="E29" i="41"/>
  <c r="R29" i="41" s="1"/>
  <c r="CO28" i="41"/>
  <c r="BN28" i="41"/>
  <c r="BM28" i="41"/>
  <c r="BI28" i="41"/>
  <c r="AW28" i="41"/>
  <c r="AK28" i="41"/>
  <c r="AE28" i="41"/>
  <c r="AD28" i="41"/>
  <c r="AC28" i="41"/>
  <c r="AB28" i="41"/>
  <c r="AA28" i="41"/>
  <c r="Z28" i="41"/>
  <c r="U28" i="41"/>
  <c r="W28" i="41" s="1"/>
  <c r="Q28" i="41"/>
  <c r="P28" i="41"/>
  <c r="N28" i="41"/>
  <c r="L28" i="41"/>
  <c r="J28" i="41"/>
  <c r="S28" i="41" s="1"/>
  <c r="BK28" i="41" s="1"/>
  <c r="I28" i="41"/>
  <c r="G28" i="41"/>
  <c r="E28" i="41"/>
  <c r="T28" i="41" s="1"/>
  <c r="V28" i="41" s="1"/>
  <c r="X28" i="41" s="1"/>
  <c r="Y28" i="41" s="1"/>
  <c r="BL28" i="41" s="1"/>
  <c r="CO27" i="41"/>
  <c r="BK27" i="41"/>
  <c r="BN27" i="41" s="1"/>
  <c r="BI27" i="41"/>
  <c r="AW27" i="41"/>
  <c r="AK27" i="41"/>
  <c r="AE27" i="41"/>
  <c r="AD27" i="41"/>
  <c r="AC27" i="41"/>
  <c r="AB27" i="41"/>
  <c r="AA27" i="41"/>
  <c r="Z27" i="41"/>
  <c r="U27" i="41"/>
  <c r="W27" i="41" s="1"/>
  <c r="Q27" i="41"/>
  <c r="S27" i="41" s="1"/>
  <c r="AF27" i="41" s="1"/>
  <c r="P27" i="41"/>
  <c r="N27" i="41"/>
  <c r="L27" i="41"/>
  <c r="J27" i="41"/>
  <c r="I27" i="41"/>
  <c r="G27" i="41"/>
  <c r="E27" i="41"/>
  <c r="T27" i="41" s="1"/>
  <c r="V27" i="41" s="1"/>
  <c r="X27" i="41" s="1"/>
  <c r="Y27" i="41" s="1"/>
  <c r="BL27" i="41" s="1"/>
  <c r="CO26" i="41"/>
  <c r="BI26" i="41"/>
  <c r="AW26" i="41"/>
  <c r="AK26" i="41"/>
  <c r="AE26" i="41"/>
  <c r="AD26" i="41"/>
  <c r="AC26" i="41"/>
  <c r="AB26" i="41"/>
  <c r="AA26" i="41"/>
  <c r="Z26" i="41"/>
  <c r="U26" i="41"/>
  <c r="W26" i="41" s="1"/>
  <c r="S26" i="41"/>
  <c r="Q26" i="41"/>
  <c r="P26" i="41"/>
  <c r="N26" i="41"/>
  <c r="L26" i="41"/>
  <c r="J26" i="41"/>
  <c r="I26" i="41"/>
  <c r="G26" i="41"/>
  <c r="E26" i="41"/>
  <c r="CO25" i="41"/>
  <c r="BI25" i="41"/>
  <c r="AW25" i="41"/>
  <c r="AK25" i="41"/>
  <c r="AF25" i="41"/>
  <c r="AE25" i="41"/>
  <c r="AD25" i="41"/>
  <c r="AC25" i="41"/>
  <c r="AB25" i="41"/>
  <c r="AA25" i="41"/>
  <c r="Z25" i="41"/>
  <c r="U25" i="41"/>
  <c r="W25" i="41" s="1"/>
  <c r="Q25" i="41"/>
  <c r="P25" i="41"/>
  <c r="N25" i="41"/>
  <c r="L25" i="41"/>
  <c r="J25" i="41"/>
  <c r="S25" i="41" s="1"/>
  <c r="BK25" i="41" s="1"/>
  <c r="BN25" i="41" s="1"/>
  <c r="I25" i="41"/>
  <c r="T25" i="41" s="1"/>
  <c r="V25" i="41" s="1"/>
  <c r="G25" i="41"/>
  <c r="E25" i="41"/>
  <c r="CO24" i="41"/>
  <c r="BI24" i="41"/>
  <c r="AW24" i="41"/>
  <c r="AK24" i="41"/>
  <c r="AE24" i="41"/>
  <c r="AD24" i="41"/>
  <c r="AC24" i="41"/>
  <c r="AB24" i="41"/>
  <c r="AA24" i="41"/>
  <c r="Z24" i="41"/>
  <c r="Q24" i="41"/>
  <c r="S24" i="41" s="1"/>
  <c r="P24" i="41"/>
  <c r="N24" i="41"/>
  <c r="L24" i="41"/>
  <c r="J24" i="41"/>
  <c r="I24" i="41"/>
  <c r="G24" i="41"/>
  <c r="E24" i="41"/>
  <c r="T24" i="41" s="1"/>
  <c r="V24" i="41" s="1"/>
  <c r="CO23" i="41"/>
  <c r="BI23" i="41"/>
  <c r="AW23" i="41"/>
  <c r="AK23" i="41"/>
  <c r="AE23" i="41"/>
  <c r="AD23" i="41"/>
  <c r="AC23" i="41"/>
  <c r="AB23" i="41"/>
  <c r="AA23" i="41"/>
  <c r="Q23" i="41"/>
  <c r="P23" i="41"/>
  <c r="U23" i="41" s="1"/>
  <c r="W23" i="41" s="1"/>
  <c r="N23" i="41"/>
  <c r="L23" i="41"/>
  <c r="J23" i="41"/>
  <c r="I23" i="41"/>
  <c r="G23" i="41"/>
  <c r="E23" i="41"/>
  <c r="R23" i="41" s="1"/>
  <c r="CO22" i="41"/>
  <c r="BI22" i="41"/>
  <c r="AW22" i="41"/>
  <c r="AK22" i="41"/>
  <c r="AE22" i="41"/>
  <c r="AD22" i="41"/>
  <c r="AC22" i="41"/>
  <c r="AB22" i="41"/>
  <c r="AA22" i="41"/>
  <c r="Z22" i="41"/>
  <c r="W22" i="41"/>
  <c r="S22" i="41"/>
  <c r="AF22" i="41" s="1"/>
  <c r="Q22" i="41"/>
  <c r="P22" i="41"/>
  <c r="N22" i="41"/>
  <c r="L22" i="41"/>
  <c r="U22" i="41" s="1"/>
  <c r="J22" i="41"/>
  <c r="I22" i="41"/>
  <c r="G22" i="41"/>
  <c r="T22" i="41" s="1"/>
  <c r="V22" i="41" s="1"/>
  <c r="X22" i="41" s="1"/>
  <c r="Y22" i="41" s="1"/>
  <c r="BL22" i="41" s="1"/>
  <c r="E22" i="41"/>
  <c r="R22" i="41" s="1"/>
  <c r="CO21" i="41"/>
  <c r="BI21" i="41"/>
  <c r="AW21" i="41"/>
  <c r="AK21" i="41"/>
  <c r="AF21" i="41"/>
  <c r="AE21" i="41"/>
  <c r="AD21" i="41"/>
  <c r="AC21" i="41"/>
  <c r="AB21" i="41"/>
  <c r="AA21" i="41"/>
  <c r="Z21" i="41"/>
  <c r="Q21" i="41"/>
  <c r="P21" i="41"/>
  <c r="N21" i="41"/>
  <c r="L21" i="41"/>
  <c r="J21" i="41"/>
  <c r="S21" i="41" s="1"/>
  <c r="BK21" i="41" s="1"/>
  <c r="BN21" i="41" s="1"/>
  <c r="I21" i="41"/>
  <c r="G21" i="41"/>
  <c r="E21" i="41"/>
  <c r="T21" i="41" s="1"/>
  <c r="V21" i="41" s="1"/>
  <c r="CO20" i="41"/>
  <c r="BI20" i="41"/>
  <c r="AW20" i="41"/>
  <c r="AK20" i="41"/>
  <c r="AE20" i="41"/>
  <c r="AD20" i="41"/>
  <c r="AC20" i="41"/>
  <c r="AB20" i="41"/>
  <c r="AA20" i="41"/>
  <c r="Z20" i="41"/>
  <c r="Q20" i="41"/>
  <c r="S20" i="41" s="1"/>
  <c r="P20" i="41"/>
  <c r="N20" i="41"/>
  <c r="L20" i="41"/>
  <c r="U20" i="41" s="1"/>
  <c r="W20" i="41" s="1"/>
  <c r="J20" i="41"/>
  <c r="I20" i="41"/>
  <c r="G20" i="41"/>
  <c r="E20" i="41"/>
  <c r="T20" i="41" s="1"/>
  <c r="V20" i="41" s="1"/>
  <c r="CO19" i="41"/>
  <c r="BK19" i="41"/>
  <c r="BN19" i="41" s="1"/>
  <c r="BI19" i="41"/>
  <c r="AW19" i="41"/>
  <c r="AK19" i="41"/>
  <c r="AE19" i="41"/>
  <c r="AD19" i="41"/>
  <c r="AC19" i="41"/>
  <c r="AB19" i="41"/>
  <c r="AA19" i="41"/>
  <c r="Z19" i="41"/>
  <c r="U19" i="41"/>
  <c r="W19" i="41" s="1"/>
  <c r="S19" i="41"/>
  <c r="AF19" i="41" s="1"/>
  <c r="Q19" i="41"/>
  <c r="P19" i="41"/>
  <c r="N19" i="41"/>
  <c r="L19" i="41"/>
  <c r="J19" i="41"/>
  <c r="I19" i="41"/>
  <c r="G19" i="41"/>
  <c r="T19" i="41" s="1"/>
  <c r="V19" i="41" s="1"/>
  <c r="X19" i="41" s="1"/>
  <c r="Y19" i="41" s="1"/>
  <c r="BL19" i="41" s="1"/>
  <c r="E19" i="41"/>
  <c r="CO18" i="41"/>
  <c r="BI18" i="41"/>
  <c r="AW18" i="41"/>
  <c r="AK18" i="41"/>
  <c r="AF18" i="41"/>
  <c r="AE18" i="41"/>
  <c r="AD18" i="41"/>
  <c r="AC18" i="41"/>
  <c r="AB18" i="41"/>
  <c r="AA18" i="41"/>
  <c r="Z18" i="41"/>
  <c r="W18" i="41"/>
  <c r="S18" i="41"/>
  <c r="BK18" i="41" s="1"/>
  <c r="BN18" i="41" s="1"/>
  <c r="Q18" i="41"/>
  <c r="P18" i="41"/>
  <c r="N18" i="41"/>
  <c r="U18" i="41" s="1"/>
  <c r="L18" i="41"/>
  <c r="J18" i="41"/>
  <c r="I18" i="41"/>
  <c r="T18" i="41" s="1"/>
  <c r="V18" i="41" s="1"/>
  <c r="X18" i="41" s="1"/>
  <c r="Y18" i="41" s="1"/>
  <c r="BL18" i="41" s="1"/>
  <c r="G18" i="41"/>
  <c r="E18" i="41"/>
  <c r="CO17" i="41"/>
  <c r="BI17" i="41"/>
  <c r="AW17" i="41"/>
  <c r="AK17" i="41"/>
  <c r="AF17" i="41"/>
  <c r="AE17" i="41"/>
  <c r="AD17" i="41"/>
  <c r="AC17" i="41"/>
  <c r="AB17" i="41"/>
  <c r="AA17" i="41"/>
  <c r="Z17" i="41"/>
  <c r="S17" i="41"/>
  <c r="BK17" i="41" s="1"/>
  <c r="BN17" i="41" s="1"/>
  <c r="Q17" i="41"/>
  <c r="P17" i="41"/>
  <c r="N17" i="41"/>
  <c r="R17" i="41" s="1"/>
  <c r="L17" i="41"/>
  <c r="J17" i="41"/>
  <c r="I17" i="41"/>
  <c r="G17" i="41"/>
  <c r="E17" i="41"/>
  <c r="T17" i="41" s="1"/>
  <c r="V17" i="41" s="1"/>
  <c r="CO16" i="41"/>
  <c r="BI16" i="41"/>
  <c r="AW16" i="41"/>
  <c r="AK16" i="41"/>
  <c r="AE16" i="41"/>
  <c r="AD16" i="41"/>
  <c r="AC16" i="41"/>
  <c r="AB16" i="41"/>
  <c r="AA16" i="41"/>
  <c r="Z16" i="41"/>
  <c r="Q16" i="41"/>
  <c r="S16" i="41" s="1"/>
  <c r="P16" i="41"/>
  <c r="U16" i="41" s="1"/>
  <c r="W16" i="41" s="1"/>
  <c r="N16" i="41"/>
  <c r="L16" i="41"/>
  <c r="J16" i="41"/>
  <c r="I16" i="41"/>
  <c r="G16" i="41"/>
  <c r="E16" i="41"/>
  <c r="T16" i="41" s="1"/>
  <c r="V16" i="41" s="1"/>
  <c r="X16" i="41" s="1"/>
  <c r="Y16" i="41" s="1"/>
  <c r="BL16" i="41" s="1"/>
  <c r="CN16" i="41" s="1"/>
  <c r="CO15" i="41"/>
  <c r="BI15" i="41"/>
  <c r="AW15" i="41"/>
  <c r="AK15" i="41"/>
  <c r="AE15" i="41"/>
  <c r="AD15" i="41"/>
  <c r="AC15" i="41"/>
  <c r="AB15" i="41"/>
  <c r="AA15" i="41"/>
  <c r="Z15" i="41"/>
  <c r="V15" i="41"/>
  <c r="U15" i="41"/>
  <c r="W15" i="41" s="1"/>
  <c r="Q15" i="41"/>
  <c r="P15" i="41"/>
  <c r="N15" i="41"/>
  <c r="L15" i="41"/>
  <c r="J15" i="41"/>
  <c r="S15" i="41" s="1"/>
  <c r="BK15" i="41" s="1"/>
  <c r="BN15" i="41" s="1"/>
  <c r="I15" i="41"/>
  <c r="T15" i="41" s="1"/>
  <c r="G15" i="41"/>
  <c r="E15" i="41"/>
  <c r="CO14" i="41"/>
  <c r="BI14" i="41"/>
  <c r="AW14" i="41"/>
  <c r="AK14" i="41"/>
  <c r="AE14" i="41"/>
  <c r="AD14" i="41"/>
  <c r="AC14" i="41"/>
  <c r="AB14" i="41"/>
  <c r="AA14" i="41"/>
  <c r="Z14" i="41"/>
  <c r="V14" i="41"/>
  <c r="Q14" i="41"/>
  <c r="P14" i="41"/>
  <c r="N14" i="41"/>
  <c r="L14" i="41"/>
  <c r="U14" i="41" s="1"/>
  <c r="W14" i="41" s="1"/>
  <c r="J14" i="41"/>
  <c r="S14" i="41" s="1"/>
  <c r="I14" i="41"/>
  <c r="G14" i="41"/>
  <c r="T14" i="41" s="1"/>
  <c r="E14" i="41"/>
  <c r="CO13" i="41"/>
  <c r="BK13" i="41"/>
  <c r="BN13" i="41" s="1"/>
  <c r="BI13" i="41"/>
  <c r="AW13" i="41"/>
  <c r="AK13" i="41"/>
  <c r="AE13" i="41"/>
  <c r="AD13" i="41"/>
  <c r="AC13" i="41"/>
  <c r="AB13" i="41"/>
  <c r="AA13" i="41"/>
  <c r="Z13" i="41"/>
  <c r="S13" i="41"/>
  <c r="AF13" i="41" s="1"/>
  <c r="Q13" i="41"/>
  <c r="P13" i="41"/>
  <c r="N13" i="41"/>
  <c r="L13" i="41"/>
  <c r="U13" i="41" s="1"/>
  <c r="W13" i="41" s="1"/>
  <c r="J13" i="41"/>
  <c r="I13" i="41"/>
  <c r="G13" i="41"/>
  <c r="E13" i="41"/>
  <c r="T13" i="41" s="1"/>
  <c r="V13" i="41" s="1"/>
  <c r="X13" i="41" s="1"/>
  <c r="Y13" i="41" s="1"/>
  <c r="BL13" i="41" s="1"/>
  <c r="CO12" i="41"/>
  <c r="CN12" i="41"/>
  <c r="BK12" i="41"/>
  <c r="BN12" i="41" s="1"/>
  <c r="BI12" i="41"/>
  <c r="AW12" i="41"/>
  <c r="AK12" i="41"/>
  <c r="AE12" i="41"/>
  <c r="AD12" i="41"/>
  <c r="AC12" i="41"/>
  <c r="AB12" i="41"/>
  <c r="AA12" i="41"/>
  <c r="Z12" i="41"/>
  <c r="U12" i="41"/>
  <c r="W12" i="41" s="1"/>
  <c r="R12" i="41"/>
  <c r="Q12" i="41"/>
  <c r="S12" i="41" s="1"/>
  <c r="AF12" i="41" s="1"/>
  <c r="P12" i="41"/>
  <c r="N12" i="41"/>
  <c r="L12" i="41"/>
  <c r="J12" i="41"/>
  <c r="I12" i="41"/>
  <c r="G12" i="41"/>
  <c r="E12" i="41"/>
  <c r="T12" i="41" s="1"/>
  <c r="V12" i="41" s="1"/>
  <c r="X12" i="41" s="1"/>
  <c r="Y12" i="41" s="1"/>
  <c r="BL12" i="41" s="1"/>
  <c r="CO11" i="41"/>
  <c r="BI11" i="41"/>
  <c r="AW11" i="41"/>
  <c r="AK11" i="41"/>
  <c r="AE11" i="41"/>
  <c r="AD11" i="41"/>
  <c r="AC11" i="41"/>
  <c r="AB11" i="41"/>
  <c r="AA11" i="41"/>
  <c r="Z11" i="41"/>
  <c r="U11" i="41"/>
  <c r="W11" i="41" s="1"/>
  <c r="S11" i="41"/>
  <c r="AF11" i="41" s="1"/>
  <c r="Q11" i="41"/>
  <c r="P11" i="41"/>
  <c r="N11" i="41"/>
  <c r="L11" i="41"/>
  <c r="J11" i="41"/>
  <c r="I11" i="41"/>
  <c r="G11" i="41"/>
  <c r="E11" i="41"/>
  <c r="CO10" i="41"/>
  <c r="BI10" i="41"/>
  <c r="AW10" i="41"/>
  <c r="AK10" i="41"/>
  <c r="AE10" i="41"/>
  <c r="AE35" i="41" s="1"/>
  <c r="AD10" i="41"/>
  <c r="AC10" i="41"/>
  <c r="AB10" i="41"/>
  <c r="AA10" i="41"/>
  <c r="Z10" i="41"/>
  <c r="U10" i="41"/>
  <c r="W10" i="41" s="1"/>
  <c r="Q10" i="41"/>
  <c r="P10" i="41"/>
  <c r="N10" i="41"/>
  <c r="L10" i="41"/>
  <c r="J10" i="41"/>
  <c r="S10" i="41" s="1"/>
  <c r="I10" i="41"/>
  <c r="T10" i="41" s="1"/>
  <c r="V10" i="41" s="1"/>
  <c r="X10" i="41" s="1"/>
  <c r="Y10" i="41" s="1"/>
  <c r="BL10" i="41" s="1"/>
  <c r="G10" i="41"/>
  <c r="E10" i="41"/>
  <c r="CO9" i="41"/>
  <c r="BI9" i="41"/>
  <c r="AW9" i="41"/>
  <c r="AK9" i="41"/>
  <c r="AF9" i="41"/>
  <c r="AE9" i="41"/>
  <c r="AD9" i="41"/>
  <c r="AC9" i="41"/>
  <c r="AB9" i="41"/>
  <c r="AA9" i="41"/>
  <c r="Z9" i="41"/>
  <c r="Q9" i="41"/>
  <c r="S9" i="41" s="1"/>
  <c r="BK9" i="41" s="1"/>
  <c r="BN9" i="41" s="1"/>
  <c r="P9" i="41"/>
  <c r="N9" i="41"/>
  <c r="L9" i="41"/>
  <c r="J9" i="41"/>
  <c r="I9" i="41"/>
  <c r="G9" i="41"/>
  <c r="E9" i="41"/>
  <c r="T9" i="41" s="1"/>
  <c r="V9" i="41" s="1"/>
  <c r="CO8" i="41"/>
  <c r="BI8" i="41"/>
  <c r="AW8" i="41"/>
  <c r="AK8" i="41"/>
  <c r="AE8" i="41"/>
  <c r="AD8" i="41"/>
  <c r="AC8" i="41"/>
  <c r="AB8" i="41"/>
  <c r="AA8" i="41"/>
  <c r="Z8" i="41"/>
  <c r="U8" i="41"/>
  <c r="W8" i="41" s="1"/>
  <c r="Q8" i="41"/>
  <c r="P8" i="41"/>
  <c r="N8" i="41"/>
  <c r="N35" i="41" s="1"/>
  <c r="L8" i="41"/>
  <c r="J8" i="41"/>
  <c r="I8" i="41"/>
  <c r="G8" i="41"/>
  <c r="E8" i="41"/>
  <c r="T8" i="41" s="1"/>
  <c r="V8" i="41" s="1"/>
  <c r="X8" i="41" s="1"/>
  <c r="Y8" i="41" s="1"/>
  <c r="CN18" i="41" l="1"/>
  <c r="BM18" i="41"/>
  <c r="CP18" i="41"/>
  <c r="BX18" i="41"/>
  <c r="BS18" i="41"/>
  <c r="BO18" i="41"/>
  <c r="BX19" i="41"/>
  <c r="BS19" i="41"/>
  <c r="BO19" i="41"/>
  <c r="CM19" i="41" s="1"/>
  <c r="CP19" i="41"/>
  <c r="BM19" i="41"/>
  <c r="CN19" i="41"/>
  <c r="X9" i="41"/>
  <c r="Y9" i="41" s="1"/>
  <c r="BL9" i="41" s="1"/>
  <c r="BS22" i="41"/>
  <c r="CN22" i="41"/>
  <c r="BX22" i="41"/>
  <c r="BO22" i="41"/>
  <c r="CM22" i="41" s="1"/>
  <c r="CP22" i="41"/>
  <c r="BM22" i="41"/>
  <c r="BS29" i="41"/>
  <c r="BO29" i="41"/>
  <c r="CM29" i="41" s="1"/>
  <c r="CP29" i="41"/>
  <c r="CN29" i="41"/>
  <c r="BX29" i="41"/>
  <c r="CN10" i="41"/>
  <c r="BM10" i="41"/>
  <c r="BS10" i="41"/>
  <c r="CP10" i="41"/>
  <c r="BX10" i="41"/>
  <c r="BO10" i="41"/>
  <c r="CM10" i="41" s="1"/>
  <c r="CP27" i="41"/>
  <c r="BO27" i="41"/>
  <c r="CM27" i="41" s="1"/>
  <c r="BS27" i="41"/>
  <c r="CN27" i="41"/>
  <c r="BX27" i="41"/>
  <c r="BY27" i="41" s="1"/>
  <c r="BM27" i="41"/>
  <c r="CN13" i="41"/>
  <c r="BS13" i="41"/>
  <c r="BM13" i="41"/>
  <c r="BO13" i="41"/>
  <c r="CM13" i="41" s="1"/>
  <c r="CP13" i="41"/>
  <c r="BX13" i="41"/>
  <c r="BY13" i="41" s="1"/>
  <c r="BY19" i="41"/>
  <c r="BP19" i="41"/>
  <c r="BK11" i="41"/>
  <c r="BN11" i="41" s="1"/>
  <c r="BP27" i="41"/>
  <c r="Q35" i="41"/>
  <c r="S8" i="41"/>
  <c r="BK10" i="41"/>
  <c r="BN10" i="41" s="1"/>
  <c r="AF10" i="41"/>
  <c r="P35" i="41"/>
  <c r="X15" i="41"/>
  <c r="Y15" i="41" s="1"/>
  <c r="BL15" i="41" s="1"/>
  <c r="AF24" i="41"/>
  <c r="BK24" i="41"/>
  <c r="BN24" i="41" s="1"/>
  <c r="X25" i="41"/>
  <c r="Y25" i="41" s="1"/>
  <c r="BL25" i="41" s="1"/>
  <c r="AF29" i="41"/>
  <c r="BK29" i="41"/>
  <c r="BN29" i="41" s="1"/>
  <c r="X30" i="41"/>
  <c r="Y30" i="41" s="1"/>
  <c r="BL30" i="41" s="1"/>
  <c r="X32" i="41"/>
  <c r="Y32" i="41" s="1"/>
  <c r="BL32" i="41" s="1"/>
  <c r="R32" i="41"/>
  <c r="BL8" i="41"/>
  <c r="AW35" i="41"/>
  <c r="X14" i="41"/>
  <c r="Y14" i="41" s="1"/>
  <c r="BL14" i="41" s="1"/>
  <c r="AF20" i="41"/>
  <c r="BK20" i="41"/>
  <c r="BN20" i="41" s="1"/>
  <c r="CN34" i="41"/>
  <c r="BM34" i="41"/>
  <c r="BX34" i="41"/>
  <c r="CP34" i="41"/>
  <c r="BS34" i="41"/>
  <c r="BO34" i="41"/>
  <c r="CM34" i="41" s="1"/>
  <c r="R34" i="41"/>
  <c r="Z35" i="41"/>
  <c r="BI35" i="41"/>
  <c r="U9" i="41"/>
  <c r="W9" i="41" s="1"/>
  <c r="L35" i="41"/>
  <c r="AB35" i="41"/>
  <c r="R18" i="41"/>
  <c r="BY18" i="41"/>
  <c r="R19" i="41"/>
  <c r="X20" i="41"/>
  <c r="Y20" i="41" s="1"/>
  <c r="BL20" i="41" s="1"/>
  <c r="BK22" i="41"/>
  <c r="BN22" i="41" s="1"/>
  <c r="CN28" i="41"/>
  <c r="CP28" i="41"/>
  <c r="BS28" i="41"/>
  <c r="BX28" i="41"/>
  <c r="BY28" i="41" s="1"/>
  <c r="BO28" i="41"/>
  <c r="CM28" i="41" s="1"/>
  <c r="R28" i="41"/>
  <c r="AA35" i="41"/>
  <c r="T11" i="41"/>
  <c r="V11" i="41" s="1"/>
  <c r="X11" i="41" s="1"/>
  <c r="Y11" i="41" s="1"/>
  <c r="BL11" i="41" s="1"/>
  <c r="E35" i="41"/>
  <c r="T35" i="41" s="1"/>
  <c r="V35" i="41" s="1"/>
  <c r="R11" i="41"/>
  <c r="CP12" i="41"/>
  <c r="BO12" i="41"/>
  <c r="CM12" i="41" s="1"/>
  <c r="BS12" i="41"/>
  <c r="BM12" i="41"/>
  <c r="BX12" i="41"/>
  <c r="U21" i="41"/>
  <c r="W21" i="41" s="1"/>
  <c r="X21" i="41" s="1"/>
  <c r="Y21" i="41" s="1"/>
  <c r="BL21" i="41" s="1"/>
  <c r="CP16" i="41"/>
  <c r="BX16" i="41"/>
  <c r="BS16" i="41"/>
  <c r="BO16" i="41"/>
  <c r="CM16" i="41" s="1"/>
  <c r="R27" i="41"/>
  <c r="BK31" i="41"/>
  <c r="BN31" i="41" s="1"/>
  <c r="AF31" i="41"/>
  <c r="BY12" i="41"/>
  <c r="AF14" i="41"/>
  <c r="BK14" i="41"/>
  <c r="BN14" i="41" s="1"/>
  <c r="R10" i="41"/>
  <c r="BP13" i="41"/>
  <c r="BK16" i="41"/>
  <c r="BN16" i="41" s="1"/>
  <c r="AF16" i="41"/>
  <c r="BK26" i="41"/>
  <c r="BN26" i="41" s="1"/>
  <c r="AF26" i="41"/>
  <c r="BY34" i="41"/>
  <c r="BP34" i="41"/>
  <c r="R31" i="41"/>
  <c r="R33" i="41"/>
  <c r="R8" i="41"/>
  <c r="R16" i="41"/>
  <c r="AC35" i="41"/>
  <c r="AF15" i="41"/>
  <c r="R20" i="41"/>
  <c r="T23" i="41"/>
  <c r="V23" i="41" s="1"/>
  <c r="X23" i="41" s="1"/>
  <c r="Y23" i="41" s="1"/>
  <c r="BL23" i="41" s="1"/>
  <c r="R24" i="41"/>
  <c r="AF30" i="41"/>
  <c r="AD35" i="41"/>
  <c r="R21" i="41"/>
  <c r="AF28" i="41"/>
  <c r="J35" i="41"/>
  <c r="S35" i="41" s="1"/>
  <c r="R14" i="41"/>
  <c r="R25" i="41"/>
  <c r="U31" i="41"/>
  <c r="W31" i="41" s="1"/>
  <c r="X31" i="41" s="1"/>
  <c r="Y31" i="41" s="1"/>
  <c r="BL31" i="41" s="1"/>
  <c r="G35" i="41"/>
  <c r="R13" i="41"/>
  <c r="R9" i="41"/>
  <c r="S23" i="41"/>
  <c r="U33" i="41"/>
  <c r="W33" i="41" s="1"/>
  <c r="X33" i="41" s="1"/>
  <c r="Y33" i="41" s="1"/>
  <c r="BL33" i="41" s="1"/>
  <c r="R15" i="41"/>
  <c r="U17" i="41"/>
  <c r="W17" i="41" s="1"/>
  <c r="X17" i="41" s="1"/>
  <c r="Y17" i="41" s="1"/>
  <c r="U24" i="41"/>
  <c r="W24" i="41" s="1"/>
  <c r="X24" i="41" s="1"/>
  <c r="Y24" i="41" s="1"/>
  <c r="BL24" i="41" s="1"/>
  <c r="T26" i="41"/>
  <c r="V26" i="41" s="1"/>
  <c r="X26" i="41" s="1"/>
  <c r="Y26" i="41" s="1"/>
  <c r="BL26" i="41" s="1"/>
  <c r="R26" i="41"/>
  <c r="R30" i="41"/>
  <c r="AK35" i="41"/>
  <c r="I35" i="41"/>
  <c r="BM24" i="41" l="1"/>
  <c r="BS24" i="41"/>
  <c r="CN24" i="41"/>
  <c r="BO24" i="41"/>
  <c r="CM24" i="41" s="1"/>
  <c r="CP24" i="41"/>
  <c r="BX24" i="41"/>
  <c r="CP31" i="41"/>
  <c r="BM31" i="41"/>
  <c r="CN31" i="41"/>
  <c r="BX31" i="41"/>
  <c r="BS31" i="41"/>
  <c r="BO31" i="41"/>
  <c r="CM31" i="41" s="1"/>
  <c r="BL17" i="41"/>
  <c r="Y35" i="41"/>
  <c r="CN33" i="41"/>
  <c r="BM33" i="41"/>
  <c r="CP33" i="41"/>
  <c r="BS33" i="41"/>
  <c r="BX33" i="41"/>
  <c r="BY33" i="41" s="1"/>
  <c r="BO33" i="41"/>
  <c r="BX21" i="41"/>
  <c r="BY21" i="41" s="1"/>
  <c r="CP21" i="41"/>
  <c r="BM21" i="41"/>
  <c r="BS21" i="41"/>
  <c r="CN21" i="41"/>
  <c r="BO21" i="41"/>
  <c r="BY29" i="41"/>
  <c r="BP29" i="41"/>
  <c r="BP10" i="41"/>
  <c r="BY10" i="41"/>
  <c r="CM18" i="41"/>
  <c r="BP18" i="41"/>
  <c r="BS23" i="41"/>
  <c r="BX23" i="41"/>
  <c r="BO23" i="41"/>
  <c r="CM23" i="41" s="1"/>
  <c r="CP23" i="41"/>
  <c r="CN23" i="41"/>
  <c r="BY31" i="41"/>
  <c r="BP31" i="41"/>
  <c r="BX15" i="41"/>
  <c r="BY15" i="41" s="1"/>
  <c r="CN15" i="41"/>
  <c r="BO15" i="41"/>
  <c r="BS15" i="41"/>
  <c r="CP15" i="41"/>
  <c r="BM15" i="41"/>
  <c r="BX32" i="41"/>
  <c r="BY32" i="41" s="1"/>
  <c r="BS32" i="41"/>
  <c r="BO32" i="41"/>
  <c r="CN32" i="41"/>
  <c r="BM32" i="41"/>
  <c r="CP32" i="41"/>
  <c r="CN11" i="41"/>
  <c r="BX11" i="41"/>
  <c r="BY11" i="41" s="1"/>
  <c r="BS11" i="41"/>
  <c r="BO11" i="41"/>
  <c r="CM11" i="41" s="1"/>
  <c r="CP11" i="41"/>
  <c r="BM11" i="41"/>
  <c r="BX30" i="41"/>
  <c r="BY30" i="41" s="1"/>
  <c r="BS30" i="41"/>
  <c r="BM30" i="41"/>
  <c r="CN30" i="41"/>
  <c r="BO30" i="41"/>
  <c r="CP30" i="41"/>
  <c r="BP11" i="41"/>
  <c r="BK23" i="41"/>
  <c r="BN23" i="41" s="1"/>
  <c r="AF23" i="41"/>
  <c r="BY14" i="41"/>
  <c r="BM16" i="41"/>
  <c r="BY22" i="41"/>
  <c r="BP22" i="41"/>
  <c r="BS14" i="41"/>
  <c r="BO14" i="41"/>
  <c r="CM14" i="41" s="1"/>
  <c r="CP14" i="41"/>
  <c r="BM14" i="41"/>
  <c r="CN14" i="41"/>
  <c r="BX14" i="41"/>
  <c r="BK8" i="41"/>
  <c r="AF8" i="41"/>
  <c r="BM29" i="41"/>
  <c r="R35" i="41"/>
  <c r="BP12" i="41"/>
  <c r="CP20" i="41"/>
  <c r="BO20" i="41"/>
  <c r="CM20" i="41" s="1"/>
  <c r="BM20" i="41"/>
  <c r="BX20" i="41"/>
  <c r="BY20" i="41" s="1"/>
  <c r="CN20" i="41"/>
  <c r="BS20" i="41"/>
  <c r="U35" i="41"/>
  <c r="W35" i="41" s="1"/>
  <c r="X35" i="41" s="1"/>
  <c r="CN25" i="41"/>
  <c r="BM25" i="41"/>
  <c r="BS25" i="41"/>
  <c r="BX25" i="41"/>
  <c r="BY25" i="41" s="1"/>
  <c r="CP25" i="41"/>
  <c r="BO25" i="41"/>
  <c r="BP28" i="41"/>
  <c r="BM9" i="41"/>
  <c r="BO9" i="41"/>
  <c r="CN9" i="41"/>
  <c r="CP9" i="41"/>
  <c r="BX9" i="41"/>
  <c r="BY9" i="41" s="1"/>
  <c r="BS9" i="41"/>
  <c r="CN26" i="41"/>
  <c r="BS26" i="41"/>
  <c r="BX26" i="41"/>
  <c r="BY26" i="41" s="1"/>
  <c r="CP26" i="41"/>
  <c r="BO26" i="41"/>
  <c r="CM26" i="41" s="1"/>
  <c r="BM26" i="41"/>
  <c r="BY16" i="41"/>
  <c r="BP16" i="41"/>
  <c r="BS8" i="41"/>
  <c r="BX8" i="41"/>
  <c r="BO8" i="41"/>
  <c r="CP8" i="41"/>
  <c r="BM8" i="41"/>
  <c r="CN8" i="41"/>
  <c r="BP24" i="41"/>
  <c r="BY24" i="41"/>
  <c r="CM25" i="41" l="1"/>
  <c r="BP25" i="41"/>
  <c r="BY23" i="41"/>
  <c r="BP23" i="41"/>
  <c r="BK35" i="41"/>
  <c r="BN8" i="41"/>
  <c r="BX17" i="41"/>
  <c r="BY17" i="41" s="1"/>
  <c r="BO17" i="41"/>
  <c r="CN17" i="41"/>
  <c r="CP17" i="41"/>
  <c r="BM17" i="41"/>
  <c r="BS17" i="41"/>
  <c r="BS35" i="41" s="1"/>
  <c r="BP20" i="41"/>
  <c r="BM23" i="41"/>
  <c r="BM35" i="41" s="1"/>
  <c r="CM33" i="41"/>
  <c r="BP33" i="41"/>
  <c r="BP26" i="41"/>
  <c r="CM30" i="41"/>
  <c r="BP30" i="41"/>
  <c r="CM32" i="41"/>
  <c r="BP32" i="41"/>
  <c r="CM21" i="41"/>
  <c r="BP21" i="41"/>
  <c r="BO35" i="41"/>
  <c r="CM8" i="41"/>
  <c r="CM15" i="41"/>
  <c r="BP15" i="41"/>
  <c r="BL35" i="41"/>
  <c r="CM9" i="41"/>
  <c r="BP9" i="41"/>
  <c r="BP14" i="41"/>
  <c r="BY8" i="41" l="1"/>
  <c r="BP8" i="41"/>
  <c r="BN35" i="41"/>
  <c r="CN35" i="41"/>
  <c r="CO35" i="41" s="1"/>
  <c r="CP35" i="41"/>
  <c r="CM17" i="41"/>
  <c r="CM35" i="41" s="1"/>
  <c r="BP17" i="41"/>
  <c r="BP35" i="41" l="1"/>
  <c r="D6" i="2" l="1"/>
  <c r="D7" i="2"/>
  <c r="D8" i="2"/>
  <c r="D9" i="2"/>
  <c r="D10" i="2"/>
  <c r="D11" i="2"/>
  <c r="D12" i="2"/>
  <c r="D13" i="2"/>
  <c r="D5" i="2"/>
  <c r="AB19" i="9"/>
  <c r="AB18" i="9"/>
  <c r="AA18" i="9"/>
  <c r="AA19" i="9"/>
  <c r="AB14" i="9"/>
  <c r="AB15" i="9"/>
  <c r="AB13" i="9"/>
  <c r="AA14" i="9"/>
  <c r="AA15" i="9"/>
  <c r="AA13" i="9"/>
  <c r="P6" i="25"/>
  <c r="Z20" i="9"/>
  <c r="D39" i="9" l="1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B16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C11" i="9"/>
  <c r="AA11" i="9" l="1"/>
  <c r="AA16" i="9"/>
  <c r="I6" i="25" l="1"/>
  <c r="Q6" i="25" s="1"/>
  <c r="H5" i="19" l="1"/>
  <c r="H6" i="19"/>
  <c r="H7" i="19"/>
  <c r="H8" i="19"/>
  <c r="H9" i="19"/>
  <c r="H10" i="19"/>
  <c r="H11" i="19"/>
  <c r="H12" i="19"/>
  <c r="H4" i="19"/>
  <c r="G5" i="19"/>
  <c r="G6" i="19"/>
  <c r="G7" i="19"/>
  <c r="G8" i="19"/>
  <c r="G9" i="19"/>
  <c r="G10" i="19"/>
  <c r="G11" i="19"/>
  <c r="G12" i="19"/>
  <c r="G4" i="19"/>
  <c r="AB45" i="9" l="1"/>
  <c r="AB46" i="9"/>
  <c r="AB47" i="9"/>
  <c r="AB48" i="9"/>
  <c r="AB11" i="9"/>
  <c r="AB22" i="9"/>
  <c r="AB23" i="9"/>
  <c r="AB26" i="9"/>
  <c r="AB27" i="9"/>
  <c r="AB28" i="9"/>
  <c r="AB29" i="9"/>
  <c r="AB32" i="9"/>
  <c r="AB35" i="9"/>
  <c r="AB36" i="9"/>
  <c r="AB37" i="9"/>
  <c r="AB38" i="9"/>
  <c r="AB41" i="9"/>
  <c r="AB42" i="9"/>
  <c r="AA45" i="9"/>
  <c r="AA46" i="9"/>
  <c r="AA47" i="9"/>
  <c r="AA48" i="9"/>
  <c r="AA22" i="9"/>
  <c r="AA23" i="9"/>
  <c r="AA26" i="9"/>
  <c r="AA27" i="9"/>
  <c r="AA28" i="9"/>
  <c r="AA29" i="9"/>
  <c r="AA32" i="9"/>
  <c r="AA35" i="9"/>
  <c r="AA36" i="9"/>
  <c r="AA37" i="9"/>
  <c r="AA38" i="9"/>
  <c r="AA41" i="9"/>
  <c r="AA42" i="9"/>
  <c r="AA39" i="9" l="1"/>
  <c r="AB39" i="9"/>
  <c r="B14" i="2"/>
  <c r="H13" i="19"/>
  <c r="G13" i="19"/>
  <c r="J5" i="4" l="1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C33" i="9"/>
  <c r="AA33" i="9" l="1"/>
  <c r="AB33" i="9"/>
  <c r="J32" i="4"/>
  <c r="C39" i="9"/>
  <c r="F13" i="19" l="1"/>
  <c r="D13" i="19"/>
  <c r="C13" i="19"/>
  <c r="E13" i="19"/>
  <c r="D49" i="9" l="1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C49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C43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C30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C24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C20" i="9"/>
  <c r="C16" i="9"/>
  <c r="AA20" i="9" l="1"/>
  <c r="AA49" i="9"/>
  <c r="AB49" i="9"/>
  <c r="AA43" i="9"/>
  <c r="AB43" i="9"/>
  <c r="AB30" i="9"/>
  <c r="AA30" i="9"/>
  <c r="AA24" i="9"/>
  <c r="AB24" i="9"/>
  <c r="AB20" i="9"/>
  <c r="X50" i="9"/>
  <c r="L50" i="9"/>
  <c r="R50" i="9"/>
  <c r="F50" i="9"/>
  <c r="W50" i="9"/>
  <c r="E50" i="9"/>
  <c r="P50" i="9"/>
  <c r="C50" i="9"/>
  <c r="U50" i="9"/>
  <c r="O50" i="9"/>
  <c r="I50" i="9"/>
  <c r="K50" i="9"/>
  <c r="V50" i="9"/>
  <c r="D50" i="9"/>
  <c r="Z50" i="9"/>
  <c r="T50" i="9"/>
  <c r="N50" i="9"/>
  <c r="H50" i="9"/>
  <c r="Q50" i="9"/>
  <c r="J50" i="9"/>
  <c r="Y50" i="9"/>
  <c r="S50" i="9"/>
  <c r="M50" i="9"/>
  <c r="G50" i="9"/>
  <c r="AB50" i="9" l="1"/>
  <c r="AA50" i="9"/>
  <c r="O17" i="25"/>
  <c r="N17" i="25"/>
  <c r="M17" i="25"/>
  <c r="L17" i="25"/>
  <c r="K17" i="25"/>
  <c r="J17" i="25"/>
  <c r="H17" i="25"/>
  <c r="G17" i="25"/>
  <c r="E17" i="25"/>
  <c r="D17" i="25"/>
  <c r="C17" i="25"/>
  <c r="P17" i="25" l="1"/>
  <c r="C13" i="1" l="1"/>
  <c r="C12" i="1"/>
  <c r="C11" i="1"/>
  <c r="C10" i="1"/>
  <c r="E14" i="2" l="1"/>
  <c r="E157" i="5" l="1"/>
  <c r="D15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4" i="5"/>
  <c r="F75" i="3"/>
  <c r="E75" i="3"/>
  <c r="D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F157" i="5" l="1"/>
  <c r="G75" i="3"/>
  <c r="J8" i="4" l="1"/>
  <c r="J26" i="4"/>
  <c r="J21" i="4"/>
  <c r="J16" i="4"/>
  <c r="J6" i="4"/>
  <c r="J24" i="4"/>
  <c r="J17" i="4"/>
  <c r="J7" i="4"/>
  <c r="J25" i="4"/>
  <c r="J22" i="4"/>
  <c r="J9" i="4"/>
  <c r="J27" i="4"/>
  <c r="J13" i="4"/>
  <c r="J14" i="4"/>
  <c r="J31" i="4"/>
  <c r="J12" i="4"/>
  <c r="J30" i="4"/>
  <c r="J23" i="4"/>
  <c r="J19" i="4"/>
  <c r="J20" i="4"/>
  <c r="J15" i="4"/>
  <c r="J10" i="4"/>
  <c r="J28" i="4"/>
  <c r="J18" i="4"/>
  <c r="J29" i="4"/>
  <c r="J11" i="4"/>
  <c r="F17" i="25" l="1"/>
  <c r="I17" i="25"/>
  <c r="Q17" i="25" s="1"/>
  <c r="C14" i="2" l="1"/>
  <c r="D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ผู้สร้าง</author>
  </authors>
  <commentList>
    <comment ref="BH13" authorId="0" shapeId="0" xr:uid="{1D1149E8-4248-4611-868D-23E6DC23DDC5}">
      <text>
        <r>
          <rPr>
            <b/>
            <sz val="9"/>
            <color indexed="81"/>
            <rFont val="Tahoma"/>
            <family val="2"/>
          </rPr>
          <t>ผู้สร้าง:</t>
        </r>
        <r>
          <rPr>
            <sz val="9"/>
            <color indexed="81"/>
            <rFont val="Tahoma"/>
            <family val="2"/>
          </rPr>
          <t xml:space="preserve">
เพิ่มหทัยชนก</t>
        </r>
      </text>
    </comment>
    <comment ref="BH23" authorId="0" shapeId="0" xr:uid="{037F58C9-2A71-4090-ADE3-3067982DCE0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L23" authorId="0" shapeId="0" xr:uid="{88461091-56D8-47CE-B33E-C256002C60C1}">
      <text>
        <r>
          <rPr>
            <b/>
            <sz val="9"/>
            <color indexed="81"/>
            <rFont val="Tahoma"/>
            <family val="2"/>
          </rPr>
          <t>ผู้สร้าง:</t>
        </r>
        <r>
          <rPr>
            <sz val="9"/>
            <color indexed="81"/>
            <rFont val="Tahoma"/>
            <family val="2"/>
          </rPr>
          <t xml:space="preserve">
ว่าง ลาออก</t>
        </r>
      </text>
    </comment>
    <comment ref="CL35" authorId="0" shapeId="0" xr:uid="{A823C78F-D75D-480D-A1F4-21BF4426929A}">
      <text>
        <r>
          <rPr>
            <b/>
            <sz val="9"/>
            <color indexed="81"/>
            <rFont val="Tahoma"/>
            <family val="2"/>
          </rPr>
          <t>ผู้สร้าง:</t>
        </r>
        <r>
          <rPr>
            <sz val="9"/>
            <color indexed="81"/>
            <rFont val="Tahoma"/>
            <family val="2"/>
          </rPr>
          <t xml:space="preserve">
ว่าง ท่าชัย 1
</t>
        </r>
      </text>
    </comment>
  </commentList>
</comments>
</file>

<file path=xl/sharedStrings.xml><?xml version="1.0" encoding="utf-8"?>
<sst xmlns="http://schemas.openxmlformats.org/spreadsheetml/2006/main" count="928" uniqueCount="523">
  <si>
    <t>ประเภท</t>
  </si>
  <si>
    <t>จำนวนโรงเรียน</t>
  </si>
  <si>
    <t>จำแนกตามประเภท</t>
  </si>
  <si>
    <t>จำแนกตามโรงเรียนหลัก/สาขา</t>
  </si>
  <si>
    <t xml:space="preserve"> - โรงเรียนหลัก</t>
  </si>
  <si>
    <t xml:space="preserve"> - โรงเรียนสาขา</t>
  </si>
  <si>
    <t>จำนวนตามขนาดจำนวนนักเรียน</t>
  </si>
  <si>
    <t>ร้อยละ</t>
  </si>
  <si>
    <t>รหัสโรงเรียน</t>
  </si>
  <si>
    <t>ชื่อโรงเรียน</t>
  </si>
  <si>
    <t>รวมระดับอนุบาล</t>
  </si>
  <si>
    <t>รวมระดับประถม</t>
  </si>
  <si>
    <t>รวมระดับม.ต้น</t>
  </si>
  <si>
    <t>รวมทั้งหมด</t>
  </si>
  <si>
    <t>บ้านหนองไผ่ดุสิตประชาสรรค์</t>
  </si>
  <si>
    <t>บ้านโคกสูงวิทยานุกูล</t>
  </si>
  <si>
    <t>บ้านโนนดู่</t>
  </si>
  <si>
    <t>บ้านโคกกลางหนองแปน</t>
  </si>
  <si>
    <t>โนนฟันเรือบะยาววิทยา</t>
  </si>
  <si>
    <t>บ้านกุดกว้าง</t>
  </si>
  <si>
    <t>บ้านขนวนนคร</t>
  </si>
  <si>
    <t>ชุมชนบ้านโพนสว่างดอนโมง</t>
  </si>
  <si>
    <t>หนองหอยเทพเทวัญ</t>
  </si>
  <si>
    <t>บ้านหัวบึงสว่าง</t>
  </si>
  <si>
    <t>บ้านกุดแคน</t>
  </si>
  <si>
    <t>บ้านกุดเลา</t>
  </si>
  <si>
    <t>บ้านโนนทอง</t>
  </si>
  <si>
    <t>บ้านฝางน้อย</t>
  </si>
  <si>
    <t>บ้านภูมูลเบ้า</t>
  </si>
  <si>
    <t>บ้านสระพังข่า</t>
  </si>
  <si>
    <t>บ้านหนองเขื่อนช้าง</t>
  </si>
  <si>
    <t>บ้านหนองนกเขียนประชาอุปถัมภ์</t>
  </si>
  <si>
    <t>บ้านห้วยอรุณหินลาด</t>
  </si>
  <si>
    <t>บ้านห้วยทรายทอง</t>
  </si>
  <si>
    <t>บ้านกุดฉิมพิทยาคาร</t>
  </si>
  <si>
    <t>บ้านนาเปือย</t>
  </si>
  <si>
    <t>บ้านโนนทันวิทยา</t>
  </si>
  <si>
    <t>บ้านร่องสมอ</t>
  </si>
  <si>
    <t>บ้านหว้า</t>
  </si>
  <si>
    <t>บ้านห้วยม่วง</t>
  </si>
  <si>
    <t>โคกกลางโนนคูณโนนศิลา</t>
  </si>
  <si>
    <t>บ้านดอนหันโนนหินแห่</t>
  </si>
  <si>
    <t>บ้านโนนจั่นห้วยแสงพรสวรรค์</t>
  </si>
  <si>
    <t>โนนสะอาดพิทยา</t>
  </si>
  <si>
    <t>บ้านหนองลุมพุกโนนสว่าง</t>
  </si>
  <si>
    <t>บ้านโนนหนองแวง</t>
  </si>
  <si>
    <t>บ้านหนองสระ</t>
  </si>
  <si>
    <t>บ้านกง(ประชานุกูล)</t>
  </si>
  <si>
    <t>บ้านหนองเม็กหนองทุ่มโนนศิลาประชาสรรค์</t>
  </si>
  <si>
    <t>บ้านหนองผือราษฎร์ประสิทธิ์</t>
  </si>
  <si>
    <t>โพธิ์ตากวิทยา</t>
  </si>
  <si>
    <t>หนองแสงวิทยาสรรค์</t>
  </si>
  <si>
    <t>บ้านหาด</t>
  </si>
  <si>
    <t>บ้านเหมือดแอ่ภูเม็ง</t>
  </si>
  <si>
    <t>บ้านสว่างดอนช้าง</t>
  </si>
  <si>
    <t>บ้านหนองกุงมนศึกษา</t>
  </si>
  <si>
    <t>บ้านหนองโนประชาสรรค์</t>
  </si>
  <si>
    <t>บ้านหนองแสงสามัคคี</t>
  </si>
  <si>
    <t>บ้านนาหว้า</t>
  </si>
  <si>
    <t>บ้านป่าเสี้ยว</t>
  </si>
  <si>
    <t>บ้านเม็ง</t>
  </si>
  <si>
    <t>บ้านหนองหว้าประชารัฐ</t>
  </si>
  <si>
    <t>บ้านดอนหันสระบัว</t>
  </si>
  <si>
    <t>บ้านนางิ้ว</t>
  </si>
  <si>
    <t>บ้านยางคำ</t>
  </si>
  <si>
    <t>ท่าศาลาวิทยา</t>
  </si>
  <si>
    <t>บ้านฟ้าเหลื่อม</t>
  </si>
  <si>
    <t>บ้านหนองกุงประชารัฐบำรุง</t>
  </si>
  <si>
    <t>หนองไฮประชารัฐ</t>
  </si>
  <si>
    <t>บ้านเหล่าประชานุเคราะห์</t>
  </si>
  <si>
    <t>สะอาดประชาสรรค์</t>
  </si>
  <si>
    <t>โคกม่วงศึกษา</t>
  </si>
  <si>
    <t>บ้านโป่งเอียด</t>
  </si>
  <si>
    <t>เหมือดแอ่หนองบัว</t>
  </si>
  <si>
    <t>บ้านชุมแพ</t>
  </si>
  <si>
    <t>บ้านหนองบัวโนนเมือง</t>
  </si>
  <si>
    <t>บ้านแห่ประชานุเคราะห์</t>
  </si>
  <si>
    <t>บ้านโนนทองหลาง</t>
  </si>
  <si>
    <t>บ้านไชยสอ</t>
  </si>
  <si>
    <t>ชุมชนบ้านไผ่กุดหิน-ท่าเดื่อ</t>
  </si>
  <si>
    <t>บ้านหนองสังข์</t>
  </si>
  <si>
    <t>ชุมชนหนองใสใหม่สามัคคี</t>
  </si>
  <si>
    <t>บ้านหนองหว้าโพนศิลา</t>
  </si>
  <si>
    <t>บ้านนาเพียง</t>
  </si>
  <si>
    <t>โนนงามศึกษา</t>
  </si>
  <si>
    <t>บ้านหนองผือจำเริญพัฒนา</t>
  </si>
  <si>
    <t>บ้านโนนโพธิ์</t>
  </si>
  <si>
    <t>บ้านหนองไฮ</t>
  </si>
  <si>
    <t>บ้านอาจสามารถ</t>
  </si>
  <si>
    <t>นาหนองทุ่มวิทยาคม</t>
  </si>
  <si>
    <t>บ้านโนนโก</t>
  </si>
  <si>
    <t>บ้านวังยาว</t>
  </si>
  <si>
    <t>บ้านโนนโกสาขาบ้านซำผักหนาม</t>
  </si>
  <si>
    <t>บ้านโนนลาน</t>
  </si>
  <si>
    <t>หนองม่วงประชานุกูล</t>
  </si>
  <si>
    <t>บ้านร่องแซง</t>
  </si>
  <si>
    <t>บ้านโนนชาติ</t>
  </si>
  <si>
    <t>บ้านโคกสูง</t>
  </si>
  <si>
    <t>บ้านโนนอุดม</t>
  </si>
  <si>
    <t>ก้องอุดมวิทยาคาร</t>
  </si>
  <si>
    <t>บ้านนาคำน้อย</t>
  </si>
  <si>
    <t>บ้านโป่งแห้ง</t>
  </si>
  <si>
    <t>ฝายหินหนองทุ่มหนองทองศึกษา</t>
  </si>
  <si>
    <t>วังหินลาดวังเจริญ</t>
  </si>
  <si>
    <t>บ้านธาตุ</t>
  </si>
  <si>
    <t>หนองกุงพิทยาคม</t>
  </si>
  <si>
    <t>บ้านหนองหนามแท่ง</t>
  </si>
  <si>
    <t>โคกสูงสำราญ</t>
  </si>
  <si>
    <t>บ้านโนนแหลมทอง</t>
  </si>
  <si>
    <t>บ้านโนนสะอาดห้วยบั้งทิง</t>
  </si>
  <si>
    <t>บ้านยอดห้วย</t>
  </si>
  <si>
    <t>กุดเข้ห้วยบงวิทยานุกูล</t>
  </si>
  <si>
    <t>หนองไผ่พิทยาคม</t>
  </si>
  <si>
    <t>หนองหว้าวิทยา</t>
  </si>
  <si>
    <t>บ้านสุขสมบูรณ์</t>
  </si>
  <si>
    <t>บ้านหนองโพงโพด</t>
  </si>
  <si>
    <t>บ้านหนองศาลา</t>
  </si>
  <si>
    <t>บ้านสารจอดร่องกลอง</t>
  </si>
  <si>
    <t>หนองกระบือวิทยาคม</t>
  </si>
  <si>
    <t>บ้านซำจำปา</t>
  </si>
  <si>
    <t>อ่างทองวิทยาคม</t>
  </si>
  <si>
    <t>บ้านนาอุดม</t>
  </si>
  <si>
    <t>แสงบัวทอง</t>
  </si>
  <si>
    <t>บ้านหนองไฮ-วังขอนยม</t>
  </si>
  <si>
    <t>ชุมชนบ้านสี่แยกโนนหัวนา</t>
  </si>
  <si>
    <t>ท่ากุญชร</t>
  </si>
  <si>
    <t>บ้านผาน้ำเที่ยง</t>
  </si>
  <si>
    <t>บ้านบริบูรณ์</t>
  </si>
  <si>
    <t>บ้านพงษ์โนนประวัติ</t>
  </si>
  <si>
    <t>บ้านท่าช้างน้อยโนนสวัสดิ์</t>
  </si>
  <si>
    <t>บ้านสวนสวรรค์</t>
  </si>
  <si>
    <t>บ้านโสกจานนาดี</t>
  </si>
  <si>
    <t>บ้านใหม่โสกส้มกบ</t>
  </si>
  <si>
    <t>บ้านโนนงาม</t>
  </si>
  <si>
    <t>ภูห่านศึกษา</t>
  </si>
  <si>
    <t>บ้านหนองปลาซิว</t>
  </si>
  <si>
    <t>ชุมชนบ้านวังเพิ่ม</t>
  </si>
  <si>
    <t>บ้านโนนหว้านไฟประชาสรรค์</t>
  </si>
  <si>
    <t>บ้านบุ่งเม่นหนองดู่</t>
  </si>
  <si>
    <t>บ้านปากห้วยฝาง</t>
  </si>
  <si>
    <t>บ้านโสกหาดสวรรค์</t>
  </si>
  <si>
    <t>บ้านห้วยทรายขาว</t>
  </si>
  <si>
    <t>บ้านท่าช้าง</t>
  </si>
  <si>
    <t>บ้านโคกม่วง</t>
  </si>
  <si>
    <t>บ้านโคกไม้งาม(ส่งเสริมวิทยา)</t>
  </si>
  <si>
    <t>บ้านศรีสุข</t>
  </si>
  <si>
    <t>บ้านป่าน</t>
  </si>
  <si>
    <t>บ้านโนนทองหลางโนนไผ่งาม</t>
  </si>
  <si>
    <t>บ้านสันติสุข</t>
  </si>
  <si>
    <t>บ้านหนองโก</t>
  </si>
  <si>
    <t>บ้านหนองแดง</t>
  </si>
  <si>
    <t>บ้านหนองทุ่มประชาสรรค์</t>
  </si>
  <si>
    <t>บ้านไคร่นุ่น</t>
  </si>
  <si>
    <t>บ้านค้อ (เคนราษฎร์บำรุง)</t>
  </si>
  <si>
    <t>บ้านโนนสำราญ</t>
  </si>
  <si>
    <t>บ้านเลิงแสง</t>
  </si>
  <si>
    <t>หนองโพนนาหม่อ</t>
  </si>
  <si>
    <t>จตุรคามรังสรรค์</t>
  </si>
  <si>
    <t>บ้านนาแพงคุรุรัฐสามัคคี</t>
  </si>
  <si>
    <t>บ้านกุดดุกวิทยา</t>
  </si>
  <si>
    <t>ดินดำวังชัยวิทยา</t>
  </si>
  <si>
    <t>บ้านหนองทุ่มโนนสวรรค์</t>
  </si>
  <si>
    <t>บ้านกุดแคนประชาสรรค์</t>
  </si>
  <si>
    <t>บ้านโคกสงเปือยดอนดู่วิทยา</t>
  </si>
  <si>
    <t>บ้านทุ่งชมพู</t>
  </si>
  <si>
    <t>บ้านหนองพลวง</t>
  </si>
  <si>
    <t>บ้านห้วยขี้หนูดอนเพิ่มวิทยา</t>
  </si>
  <si>
    <t>บ้านกุดน้ำใส</t>
  </si>
  <si>
    <t>บ้านนาชุมแสง</t>
  </si>
  <si>
    <t>บ้านหนองย่างแลนหนองทุ่ม</t>
  </si>
  <si>
    <t>บ้านหนองลุมพุกบุ่งแสง</t>
  </si>
  <si>
    <t>บ้านหัวฝาย</t>
  </si>
  <si>
    <t>โนนอุดมสะอาดวิทยา</t>
  </si>
  <si>
    <t>บ้านคำใหญ่</t>
  </si>
  <si>
    <t>บ้านโนนกระเดา</t>
  </si>
  <si>
    <t>โนนสมบูรณ์ประชาสรรค์</t>
  </si>
  <si>
    <t>โสกห้างศึกษา</t>
  </si>
  <si>
    <t>ห้วยชันวิทยา</t>
  </si>
  <si>
    <t>บ้านโคกสูงวิทยา</t>
  </si>
  <si>
    <t>บ้านแดง</t>
  </si>
  <si>
    <t>บ้านโคกสง่า</t>
  </si>
  <si>
    <t>บ้านเรือ</t>
  </si>
  <si>
    <t>สวนกล้วยห้วยชันวิทยาคาร</t>
  </si>
  <si>
    <t>บ้านโพนเพ็กพิทยา</t>
  </si>
  <si>
    <t>บ้านหนองขาม</t>
  </si>
  <si>
    <t>บ้านเมืองเก่า</t>
  </si>
  <si>
    <t>บ้านหินร่องโนนสวรรค์</t>
  </si>
  <si>
    <t>บ้านหนองนาคำประชานุเคราะห์</t>
  </si>
  <si>
    <t>บ้านหนองบัว</t>
  </si>
  <si>
    <t>บ้านสงเปือย</t>
  </si>
  <si>
    <t>บ้านอ่างศิลา</t>
  </si>
  <si>
    <t>บ้านโคกไร่</t>
  </si>
  <si>
    <t>บ้านถ้ำแข้</t>
  </si>
  <si>
    <t>หนองกุงเซินหนองโนพัฒนา</t>
  </si>
  <si>
    <t>หนองกระแหล่งกระเดาวิทยา</t>
  </si>
  <si>
    <t>โนนศิลาโนนม่วงวิทยา</t>
  </si>
  <si>
    <t>บ้านหนองกุงธนสารโศภน</t>
  </si>
  <si>
    <t>บ้านโคกสหกรณ์เทพรักษา</t>
  </si>
  <si>
    <t>บ้านวังขอนแดง</t>
  </si>
  <si>
    <t>บ้านหัน</t>
  </si>
  <si>
    <t>บ้านโคกกลางวิทยา</t>
  </si>
  <si>
    <t>หนองผักแว่นโป่งสังข์วิทยา</t>
  </si>
  <si>
    <t>บ้านห้วยบง</t>
  </si>
  <si>
    <t>บ้านพระบาท</t>
  </si>
  <si>
    <t>บ้านหว้าทอง</t>
  </si>
  <si>
    <t>นาฝายวิทยา</t>
  </si>
  <si>
    <t>บ้านสะแกเครือ</t>
  </si>
  <si>
    <t>บ้านสองคอน</t>
  </si>
  <si>
    <t>บ้านป่ากล้วย</t>
  </si>
  <si>
    <t>บ้านสว่างโนนสูง</t>
  </si>
  <si>
    <t>บ้านนาน้ำซำ</t>
  </si>
  <si>
    <t>หนองแห้ววังมนศึกษา</t>
  </si>
  <si>
    <t>บ้านวังสวาบ</t>
  </si>
  <si>
    <t>บ้านเขาวง</t>
  </si>
  <si>
    <t>บ้านทรัพย์สมบูรณ์</t>
  </si>
  <si>
    <t>บ้านซำภูทอง</t>
  </si>
  <si>
    <t>นาหม่อโนนลานประชาสรรค์</t>
  </si>
  <si>
    <t>บ้านกุดธาตุ</t>
  </si>
  <si>
    <t>บ้านโคกนาฝาย</t>
  </si>
  <si>
    <t>บ้านนาดี</t>
  </si>
  <si>
    <t>บ้านสะอาด</t>
  </si>
  <si>
    <t>บ้านหัวภู</t>
  </si>
  <si>
    <t>บ้านขนวน</t>
  </si>
  <si>
    <t>บ้านศาลาดิน</t>
  </si>
  <si>
    <t>บ้านหนองกุงคชสาร</t>
  </si>
  <si>
    <t>บ้านหนองพู่วังหินซา</t>
  </si>
  <si>
    <t>บ้านคึมชาติประชาสรรค์</t>
  </si>
  <si>
    <t>บ้านหนองหญ้าปล้องหนองหว้า</t>
  </si>
  <si>
    <t>บ้านหนองหอย</t>
  </si>
  <si>
    <t>รวมทั้งสิ้น</t>
  </si>
  <si>
    <t>ชาย</t>
  </si>
  <si>
    <t>หญิง</t>
  </si>
  <si>
    <t>รวม</t>
  </si>
  <si>
    <t>จำนวนนักเรียน</t>
  </si>
  <si>
    <t>อำเภอ</t>
  </si>
  <si>
    <t>ที่</t>
  </si>
  <si>
    <t>ตารางที่ 4 จำนวนนักเรียน/โรงเรียนที่เปิดสอนระดับขยายโอกาส</t>
  </si>
  <si>
    <t>รวมทั้งหมด ชาย</t>
  </si>
  <si>
    <t>รวมทั้งหมด หญิง</t>
  </si>
  <si>
    <t>ตารางที่ 5  รายชื่อโรงเรียนที่มีนักเรียนไม่ต่ำกว่า 120 คน</t>
  </si>
  <si>
    <t>รหัสโรงเรียน (smis)</t>
  </si>
  <si>
    <t>ชื่อผู้อำนวยการ</t>
  </si>
  <si>
    <t>ที่อยู่</t>
  </si>
  <si>
    <t>หมู่</t>
  </si>
  <si>
    <t>ตำบล</t>
  </si>
  <si>
    <t>จังหวัด</t>
  </si>
  <si>
    <t>รหัสไปรษณีย์</t>
  </si>
  <si>
    <t>-</t>
  </si>
  <si>
    <t>เป็นโรงเรียนที่เปิดสอนในระดับมัธยมศึกษาตอนต้น และ ระดับมัธยมศึกษาตอนปลาย</t>
  </si>
  <si>
    <t>สุโขทัยวิทยาคม</t>
  </si>
  <si>
    <t>บ้านด่านลานหอยวิทยา</t>
  </si>
  <si>
    <t>คีรีมาศพิทยาคม</t>
  </si>
  <si>
    <t>กงไกรลาศวิทยา</t>
  </si>
  <si>
    <t>ตลิ่งชันวิทยานุสรณ์</t>
  </si>
  <si>
    <t>หนองตูมวิทยา</t>
  </si>
  <si>
    <t>บ้านสวนวิทยาคม</t>
  </si>
  <si>
    <t>ไกรในวิทยาคม รัชมังคลาภิเษก</t>
  </si>
  <si>
    <t>ยางซ้ายพิทยาคม</t>
  </si>
  <si>
    <t>ลิไทพิทยาคม</t>
  </si>
  <si>
    <t>อุดมดรุณี</t>
  </si>
  <si>
    <t>บ้านใหม่เจริญผลพิทยาคม</t>
  </si>
  <si>
    <t>เมืองเชลียง</t>
  </si>
  <si>
    <t>ศรีสำโรงชนูปถัมภ์</t>
  </si>
  <si>
    <t>สวรรค์อนันต์วิทยา</t>
  </si>
  <si>
    <t>หนองปลาหมอวิทยาคม</t>
  </si>
  <si>
    <t>บ้านไร่พิทยาคม</t>
  </si>
  <si>
    <t>วังทองวิทยา</t>
  </si>
  <si>
    <t>หนองกลับวิทยาคม</t>
  </si>
  <si>
    <t>บ้านแก่งวิทยา</t>
  </si>
  <si>
    <t>เมืองด้งวิทยา</t>
  </si>
  <si>
    <t>ขุนไกรพิทยาคม</t>
  </si>
  <si>
    <t>สวรรค์อนันต์วิทยา 2</t>
  </si>
  <si>
    <t>ท่าชัยวิทยา</t>
  </si>
  <si>
    <t>ศรีนคร</t>
  </si>
  <si>
    <t>ทุ่งเสลี่ยมชนูปถัมภ์</t>
  </si>
  <si>
    <t>ชัยมงคลพิทยา</t>
  </si>
  <si>
    <t>เมืองสุโขทัย</t>
  </si>
  <si>
    <t>กงไกรลาศ</t>
  </si>
  <si>
    <t>คีรีมาศ</t>
  </si>
  <si>
    <t>บ้านด่านลานหอย</t>
  </si>
  <si>
    <t>สวรรคโลก</t>
  </si>
  <si>
    <t>ศรีสัชนาลัย</t>
  </si>
  <si>
    <t>ทุ่งเสลี่ยม</t>
  </si>
  <si>
    <t>ศรีสำโรง</t>
  </si>
  <si>
    <t>มัธยมศึกษาปีที่ 1</t>
  </si>
  <si>
    <t>มัธยมศึกษาปีที่ 2</t>
  </si>
  <si>
    <t>มัธยมศึกษาปีที่ 3</t>
  </si>
  <si>
    <t>มัธยมศึกษาปีที่ 4</t>
  </si>
  <si>
    <t>มัธยมศึกษาปีที่ 5</t>
  </si>
  <si>
    <t>มัธยมศึกษาปีที่ 6</t>
  </si>
  <si>
    <t>ลำดับ</t>
  </si>
  <si>
    <t>ห้อง</t>
  </si>
  <si>
    <t>อำเภอกงไกรลาศ</t>
  </si>
  <si>
    <t xml:space="preserve">ไกรในวิทยาคมฯ </t>
  </si>
  <si>
    <t>อำเภอคีรีมาศ</t>
  </si>
  <si>
    <t>อำเภอสวรรคโลก</t>
  </si>
  <si>
    <t>อำเภอศรีนคร</t>
  </si>
  <si>
    <t>อำเภอศรีสัชนาลัย</t>
  </si>
  <si>
    <t>อำเภอทุ่งเสลี่ยม</t>
  </si>
  <si>
    <t>อำเภอศรีสำโรง</t>
  </si>
  <si>
    <t>208/4</t>
  </si>
  <si>
    <t>18/2</t>
  </si>
  <si>
    <t>บ้านกล้วย</t>
  </si>
  <si>
    <t>บ้านด่าน</t>
  </si>
  <si>
    <t>โตนด</t>
  </si>
  <si>
    <t>ไกรกลาง</t>
  </si>
  <si>
    <t>ตลิ่งชัน</t>
  </si>
  <si>
    <t>หนองตูม</t>
  </si>
  <si>
    <t>บ้านสวน</t>
  </si>
  <si>
    <t>ไกรใน</t>
  </si>
  <si>
    <t>ยางซ้าย</t>
  </si>
  <si>
    <t>เมืองเก่า</t>
  </si>
  <si>
    <t>ธานี</t>
  </si>
  <si>
    <t>ศรีคีรีมาศ</t>
  </si>
  <si>
    <t>หาดเสี้ยว</t>
  </si>
  <si>
    <t>คลองตาล</t>
  </si>
  <si>
    <t>ย่านยาว</t>
  </si>
  <si>
    <t>คลองกระจง</t>
  </si>
  <si>
    <t>บ้านไร่</t>
  </si>
  <si>
    <t>วังทอง</t>
  </si>
  <si>
    <t>หนองกลับ</t>
  </si>
  <si>
    <t>บ้านแก่ง</t>
  </si>
  <si>
    <t>บ้านตึก</t>
  </si>
  <si>
    <t>นาขุนไกร</t>
  </si>
  <si>
    <t>คลองยาง</t>
  </si>
  <si>
    <t>ท่าชัย</t>
  </si>
  <si>
    <t>เขาแก้วศรีสมบูรณ์</t>
  </si>
  <si>
    <t>สุโขทัย</t>
  </si>
  <si>
    <t>2/3</t>
  </si>
  <si>
    <t>ม.1</t>
  </si>
  <si>
    <t>ม.2</t>
  </si>
  <si>
    <t>ม.3</t>
  </si>
  <si>
    <t>ม.4</t>
  </si>
  <si>
    <t>ม.5</t>
  </si>
  <si>
    <t>ม.6</t>
  </si>
  <si>
    <t>โทรศัพท์</t>
  </si>
  <si>
    <t>โทรสาร</t>
  </si>
  <si>
    <t xml:space="preserve">จำนวนนักเรียน จำนวนโรงเรียนรวมจำแนกตามเพศ / รายอำเภอ </t>
  </si>
  <si>
    <t>ครู</t>
  </si>
  <si>
    <t>นักเรียน</t>
  </si>
  <si>
    <t>ห้องเรียน</t>
  </si>
  <si>
    <t>นักเรียน : ห้อง</t>
  </si>
  <si>
    <t>นักเรียน : ครู</t>
  </si>
  <si>
    <t>ระยะทางจากเขตพื้นที่ฯ (กม.)</t>
  </si>
  <si>
    <t>อำเภอบ้านด่านลานหอย</t>
  </si>
  <si>
    <t>อายุ</t>
  </si>
  <si>
    <t>มัธยมตอนต้น</t>
  </si>
  <si>
    <t>มัธยมตอนปลาย</t>
  </si>
  <si>
    <t>น้อยกว่า 12 ปี</t>
  </si>
  <si>
    <t>12 ปี</t>
  </si>
  <si>
    <t>13 ปี</t>
  </si>
  <si>
    <t>14 ปี</t>
  </si>
  <si>
    <t>15 ปี</t>
  </si>
  <si>
    <t>16 ปี</t>
  </si>
  <si>
    <t>17 ปี</t>
  </si>
  <si>
    <t>18 ปี</t>
  </si>
  <si>
    <t>รวมจังหวัดสุโขทัย</t>
  </si>
  <si>
    <t>นายอนุชิต กมล</t>
  </si>
  <si>
    <t xml:space="preserve"> - เปิดสอนถึงระดับมัธยมศึกษาตอนต้น-ตอนปลาย</t>
  </si>
  <si>
    <t>20 ปีขึ้นไป</t>
  </si>
  <si>
    <t>19 ปี</t>
  </si>
  <si>
    <t>20 ปี</t>
  </si>
  <si>
    <t>นักเรียนพักนอนทั้งหมด</t>
  </si>
  <si>
    <t>บ้านพักนักเรียน/หอนอน</t>
  </si>
  <si>
    <t>บ้านพักครู</t>
  </si>
  <si>
    <t>พักรวมกับชุมชน/อื่นๆ</t>
  </si>
  <si>
    <t>รวม   ม.ปลาย</t>
  </si>
  <si>
    <t>รวมระดับ ม.ต้น</t>
  </si>
  <si>
    <t>รวมระดับ ม.ปลาย</t>
  </si>
  <si>
    <t>นายชวลิต ทะยะ</t>
  </si>
  <si>
    <t>อำเภอเมืองสุโขทัย</t>
  </si>
  <si>
    <t>นายสารัตน์ พวงเงิน</t>
  </si>
  <si>
    <t>นายสรายุทธ เกษรพรหม</t>
  </si>
  <si>
    <t>0-5501-0211</t>
  </si>
  <si>
    <t>ข้อมูลพื้นฐานโรงเรียน</t>
  </si>
  <si>
    <t xml:space="preserve">   รวม   ม.ต้น</t>
  </si>
  <si>
    <t>จำนวนนักเรียนระดับชั้น ม.ต้น/ระดับชั้น ม.ปลาย จังหวัดสุโขทัย</t>
  </si>
  <si>
    <t>จำนวนโรงเรียน จำแนกตามเกณฑ์จำนวนนักเรียนในการย้ายผู้บริหารสถานศึกษา กระทรวงศึกษาธิการ</t>
  </si>
  <si>
    <t xml:space="preserve"> - ขนาดที่ใหญ่พิเศษ (นักเรียน 1680 คน ขึ้นไป)</t>
  </si>
  <si>
    <t>นายเกียรติชัย สังข์จันทร์</t>
  </si>
  <si>
    <t>นายณัฐพล คัมภีรพจน์</t>
  </si>
  <si>
    <t>นางสาวรุ่งนภา สังข์จันทร์</t>
  </si>
  <si>
    <t>นายกฤษณธรรม ถาพันธ์</t>
  </si>
  <si>
    <t>ว่าที่พันตรีทับทิม พาโคกทม</t>
  </si>
  <si>
    <t>นายประธาน หาญณรงค์</t>
  </si>
  <si>
    <t>ขนาดเล็ก นร. ตั้งแต่ 119  คนลงมา (5 ร.ร.)</t>
  </si>
  <si>
    <t>ขนาดกลาง นร. 120-719 (12 ร.ร.)</t>
  </si>
  <si>
    <t>ขนาดใหญ่พิเศษ นร.ตั้งแต่1680 คนขึ้นไป (3 ร.ร.)</t>
  </si>
  <si>
    <t xml:space="preserve"> - ขนาดเล็ก (นักเรียน 119 คน ลงมา)</t>
  </si>
  <si>
    <t xml:space="preserve"> - ขนาดกลาง (นักเรียน 120-719 คน)</t>
  </si>
  <si>
    <t xml:space="preserve"> - ขนาดที่ใหญ่ (นักเรียน 720-1679 คน)</t>
  </si>
  <si>
    <t>โรงเรียนในสังกัด สำนักงานเขตพื้นที่การศึกษามัธยมศึกษาสุโขทัย มีจำนวน 27 โรงเรียน</t>
  </si>
  <si>
    <t xml:space="preserve">และจำแนกตามขนาด พบว่า เป็นโรงเรียนขนาดกลาง (นักเรียน 120-719 คน) มากที่สุด </t>
  </si>
  <si>
    <t>ขนาดใหญ่ นร. 720-1679 (7 ร.ร.)</t>
  </si>
  <si>
    <t>ม.ต้น</t>
  </si>
  <si>
    <t>ม.ปลาย</t>
  </si>
  <si>
    <t>นายสาโรจน์ เกตรสาคร</t>
  </si>
  <si>
    <t xml:space="preserve">ข้อมูลนักเรียน ครู ห้องเรียน อัตราส่วนนักเรียนต่อครู และอัตราส่วนนักเรียนต่อห้องเรียน รายอำเภอ                     </t>
  </si>
  <si>
    <t>นายเฉลิมพล ทองจุ้ย</t>
  </si>
  <si>
    <t>นายปิยวุฒิ ล่องชูผล</t>
  </si>
  <si>
    <t>นายยุธยา คงพรม</t>
  </si>
  <si>
    <t>นางสาวพรณภัทร์ พงษ์วรัชญ์พร</t>
  </si>
  <si>
    <t>นายไตรภมิ อ้ายวงศ์</t>
  </si>
  <si>
    <t>นายพัฒนพงษ์ สีกา</t>
  </si>
  <si>
    <t>นางสุภาพ ใฝ่สัมฤทธิ์</t>
  </si>
  <si>
    <t>จำนวนครูตามเกณฑ์ ว.23</t>
  </si>
  <si>
    <t>ครูตาม จ.18 ( 25 มิ.ย.64)</t>
  </si>
  <si>
    <t>การเปลี่ยนแปลงข้อมูล
หลังจาก 25 มิ.ย.64</t>
  </si>
  <si>
    <t>ครูตาม จ.18 (ปัจจุบัน)</t>
  </si>
  <si>
    <t>ครูตามเกณฑ์  ก.ค.ศ.</t>
  </si>
  <si>
    <t>จำนวน ขาด-เกิน</t>
  </si>
  <si>
    <t>จำนวนเกษียณ ปี 67</t>
  </si>
  <si>
    <t>จำนวนครู
ขาด-เกินฯ
 หลังเกษียณ</t>
  </si>
  <si>
    <t>สายสนับสนุน</t>
  </si>
  <si>
    <t>ลูกจ้างชั่วคราว</t>
  </si>
  <si>
    <t>นักการ</t>
  </si>
  <si>
    <t>ตามเกณฑ์ ก.ค.ศ.</t>
  </si>
  <si>
    <t>เจ้าหน้าที่ธุรการ</t>
  </si>
  <si>
    <t>ครูดูแลนร.</t>
  </si>
  <si>
    <t>ครูพี่เลี้ยงเด็กพิการ</t>
  </si>
  <si>
    <t>เจ้าหน้าที่ประจำ</t>
  </si>
  <si>
    <t>ครูผู้ทรง</t>
  </si>
  <si>
    <t>ขาด/เกณฑ์</t>
  </si>
  <si>
    <t>ภารโรง</t>
  </si>
  <si>
    <t>โรงเรียน</t>
  </si>
  <si>
    <t>นร</t>
  </si>
  <si>
    <t>นร.</t>
  </si>
  <si>
    <t>ผู้บริหาร</t>
  </si>
  <si>
    <t>ณ 25 มิ.ย.64 (ตามแผนอัตรากำลังฯ)</t>
  </si>
  <si>
    <t>กษ.64</t>
  </si>
  <si>
    <t>ทุน</t>
  </si>
  <si>
    <t>เกลี่ย</t>
  </si>
  <si>
    <t>ผู้</t>
  </si>
  <si>
    <t>พรก</t>
  </si>
  <si>
    <t>38ค(2)</t>
  </si>
  <si>
    <t>ขั้นวิกฤต</t>
  </si>
  <si>
    <t>วิทย์-คณิต</t>
  </si>
  <si>
    <t>พักนอน</t>
  </si>
  <si>
    <t>ห้องวิทยาศาสตร์</t>
  </si>
  <si>
    <t>คุณค่า</t>
  </si>
  <si>
    <t>จากมาก</t>
  </si>
  <si>
    <t>ผอ.</t>
  </si>
  <si>
    <t>รอง</t>
  </si>
  <si>
    <t>ครอง</t>
  </si>
  <si>
    <t>ว่าง</t>
  </si>
  <si>
    <t>บริหาร</t>
  </si>
  <si>
    <t>เกณฑ์</t>
  </si>
  <si>
    <t>มีจริง</t>
  </si>
  <si>
    <t>รายเดือน</t>
  </si>
  <si>
    <t>จ้างเหมา</t>
  </si>
  <si>
    <t>ไปน้อย</t>
  </si>
  <si>
    <t>พนักงานราชการช่วยราชการ สพม.สท</t>
  </si>
  <si>
    <t>ส่งคืน</t>
  </si>
  <si>
    <t>*1</t>
  </si>
  <si>
    <t>ส่งคืนครู 3 หรือ 4 อัตรา</t>
  </si>
  <si>
    <t>คิดเป็นร้อยละ 44.44  รองลงมาเป็นขนาดใหญ่คิดเป็นร้อยละ 22.22 ขนาดเล็กคิดเป็นร้อยละ 18.52</t>
  </si>
  <si>
    <t>และขนาดใหญ่พิเศษคิดเป็นร้อยละ 14.81</t>
  </si>
  <si>
    <t>นายเกียรติศักดิ์ วจีศิริ</t>
  </si>
  <si>
    <t xml:space="preserve"> ข้อมูลสภาพอัตรากำลังข้าราชการครูและบุคลากรทางการศึกษาของสถานศึกษา ในสังกัด สพม.สุโขทัย</t>
  </si>
  <si>
    <t xml:space="preserve"> ข้อมูลสภาพอัตรากำลังข้าราชการครูและบุคลากรทางการศึกษาในสถานศึกษาสังกัด สพม.สุโขทัย</t>
  </si>
  <si>
    <t>ข้อมูลนักเรียน ณ วันที่ 10 มิถุนายน 2568</t>
  </si>
  <si>
    <t>จำนวนครู ขาด-เกิน ตามเกณฑ์ ก.ค.ศ.</t>
  </si>
  <si>
    <t>ครูตาม จ.18 
(ณ 10 มิ.ย.67)</t>
  </si>
  <si>
    <t>การเปลี่ยนแปลงข้อมูล
ครูหลัง 10 มิย.67</t>
  </si>
  <si>
    <t>จำนวน ขาด-เกิน
 ตามเกณฑ์ ก.ค.ศ.</t>
  </si>
  <si>
    <t>ครูขาด-เกิน</t>
  </si>
  <si>
    <t>รวมครู+บริหาร</t>
  </si>
  <si>
    <r>
      <rPr>
        <b/>
        <sz val="14"/>
        <rFont val="TH SarabunPSK"/>
        <family val="2"/>
      </rPr>
      <t>พนักงานราชการ</t>
    </r>
    <r>
      <rPr>
        <b/>
        <sz val="16"/>
        <rFont val="TH SarabunPSK"/>
        <family val="2"/>
      </rPr>
      <t xml:space="preserve"> (ผู้สอน)</t>
    </r>
  </si>
  <si>
    <t>ครู
อัตราจ้าง</t>
  </si>
  <si>
    <t>สรุปขาด/
เกินครู</t>
  </si>
  <si>
    <t>คิดเป็น
ร้อยละ
(ตามเกณฑ์)</t>
  </si>
  <si>
    <t>คิดเป็น
ร้อยละ
(ตาม จ.18)</t>
  </si>
  <si>
    <t>ลูกจ้าง
ประจำ</t>
  </si>
  <si>
    <t>นักการ
ภารโรง
(อัตราจ้าง)</t>
  </si>
  <si>
    <t>ธุรการ
โรงเรียน
(อัตราจ้าง)</t>
  </si>
  <si>
    <t xml:space="preserve"> ตามเกณฑ์ ก.ค.ศ.</t>
  </si>
  <si>
    <t>(ณ 10 มิ.ย.67).</t>
  </si>
  <si>
    <t>เกลี่ย 26 มิ.ย.67</t>
  </si>
  <si>
    <t>กษ.67</t>
  </si>
  <si>
    <t>ได้รับ
จัดสรร กษ.คืน</t>
  </si>
  <si>
    <t>เกลี่ย 19 ก.ย.67</t>
  </si>
  <si>
    <t>-1</t>
  </si>
  <si>
    <t>รหัสโรงเรียน  10 หลัก</t>
  </si>
  <si>
    <t>นายอมรศักดิ์ เสมสันต์</t>
  </si>
  <si>
    <t>นายนันทวัฒน์ เข็มทอง</t>
  </si>
  <si>
    <t>นางสาวปิยะมาศ แซ่โค้ว</t>
  </si>
  <si>
    <t>นายกิตติภูมฐ์ สุขเทศ</t>
  </si>
  <si>
    <t>นายวุฒิชาติ  ชาติวุฒิ</t>
  </si>
  <si>
    <t>นายกมลพรรณ จ้อยสูงเนิน</t>
  </si>
  <si>
    <t>นางสาวมารินทร์ กลิ่นเชตุ</t>
  </si>
  <si>
    <t>นายสิงข์ จีนพงษ์</t>
  </si>
  <si>
    <t>จำนวนโรงเรียน ปีการศึกษา 2569  สังกัดสำนักงานเขตพื้นที่การศึกษามัธยมศึกษาสุโขทัย</t>
  </si>
  <si>
    <t>2.ตลิ่งชันวิทยานุสรณ์ 83 คน</t>
  </si>
  <si>
    <t>3.สวรรค์อนันต์วิทยา 2  89 คน</t>
  </si>
  <si>
    <t>5.หนองปลาหมอวิทยาคม 118 คน</t>
  </si>
  <si>
    <t>2.ขุนไกรพิทยาคม 151 คน</t>
  </si>
  <si>
    <t>5.ท่าชัยวิทยา 202 คน</t>
  </si>
  <si>
    <t>6.บ้านสวนวิทยาคม 216 คน</t>
  </si>
  <si>
    <t>7.บ้านใหม่เจริญผลพิทยาคม 245 คน</t>
  </si>
  <si>
    <t>8.บ้านแก่งวิทยา 255 คน</t>
  </si>
  <si>
    <t>9.ลิไทพิทยาคม 302 คน</t>
  </si>
  <si>
    <t>10.เมืองด้งวิทยา 343 คน</t>
  </si>
  <si>
    <t>11.ไกรในวิทยาคมฯ  367 คน</t>
  </si>
  <si>
    <t>12.บ้านไร่วิทยาคม 391 คน</t>
  </si>
  <si>
    <t>1.ศรีนคร 823 คน</t>
  </si>
  <si>
    <t>2.กงไกรลาศวิทยา 984 คน</t>
  </si>
  <si>
    <t>3.คีรีมาศพิทยาคม 1128 คน</t>
  </si>
  <si>
    <t>4.บ้านด่านลานหอยวิทยา 1303 คน</t>
  </si>
  <si>
    <t>5.เมืองเชลียง 1438 คน</t>
  </si>
  <si>
    <t>6.ศรีสำโรงชนูปถัมภ์ 1503 คน</t>
  </si>
  <si>
    <t>1.ทุ่งเสลี่ยมชนูปถัมภ์ 1735 คน</t>
  </si>
  <si>
    <t>4.สุโขทัยวิทยาคม 2604 คน</t>
  </si>
  <si>
    <t>2.สวรรค์อนันต์วิทยา 2306 คน</t>
  </si>
  <si>
    <t>3.อุดมดรุณี 2340 คน</t>
  </si>
  <si>
    <t>1.หนองกลับวิทยาคม 78 คน</t>
  </si>
  <si>
    <t>4.ยางซ้ายพิทยาคม 116 คน</t>
  </si>
  <si>
    <t>1.วังทองวิทยา 124 คน</t>
  </si>
  <si>
    <t>3.ชัยมงคลพิทยา 192 คน</t>
  </si>
  <si>
    <t>4.หนองตูมวิทยา 194 คน</t>
  </si>
  <si>
    <t>จำนวนนักเรียน จ.สุโขทัย 19,630 คน</t>
  </si>
  <si>
    <t>จำนวนนักเรียนจำแนกเพศ ชั้น และห้องเรียน รายโรงเรียน(ข้อมูล ณ วันที่ 10  มิถุนายน 2569) สำนักงานเขตพื้นที่การศึกษามัธยมศึกษาสุโขทัย</t>
  </si>
  <si>
    <t>สรุปข้อมูลนักเรียนพักนอนจังหวัดสุโขทัย ปีการศึกษา 2569</t>
  </si>
  <si>
    <t>จำนวนนักเรียนจำแนกตามระดับการศึกษา อายุและเพศ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</si>
</sst>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&lt;=99999999][$-1000000]0\-####\-####;[$-1000000]#\-####\-####"/>
    <numFmt numFmtId="166" formatCode="00"/>
    <numFmt numFmtId="167" formatCode="0\-\5\5##\-####"/>
    <numFmt numFmtId="168" formatCode="#,##0_ ;[Red]\-#,##0\ "/>
    <numFmt numFmtId="169" formatCode="0.00_ ;[Red]\-0.00\ "/>
    <numFmt numFmtId="170" formatCode="0_ ;[Red]\-0\ "/>
    <numFmt numFmtId="171" formatCode="\-#,##0"/>
    <numFmt numFmtId="172" formatCode="\+#,##0"/>
    <numFmt numFmtId="173" formatCode="#,##0.00_ ;[Red]\-#,##0.00\ "/>
  </numFmts>
  <fonts count="7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Cordia New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6"/>
      <color theme="1"/>
      <name val="Calibri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i/>
      <sz val="16"/>
      <color theme="1"/>
      <name val="TH Sarabun New"/>
      <family val="2"/>
    </font>
    <font>
      <sz val="16"/>
      <name val="TH Sarabun New"/>
      <family val="2"/>
    </font>
    <font>
      <sz val="11"/>
      <color theme="1"/>
      <name val="TH Sarabun New"/>
      <family val="2"/>
    </font>
    <font>
      <sz val="14"/>
      <name val="TH Sarabun New"/>
      <family val="2"/>
    </font>
    <font>
      <b/>
      <sz val="16"/>
      <name val="TH Sarabun New"/>
      <family val="2"/>
    </font>
    <font>
      <b/>
      <sz val="12"/>
      <color theme="1"/>
      <name val="TH Sarabun New"/>
      <family val="2"/>
    </font>
    <font>
      <b/>
      <sz val="11"/>
      <color theme="1"/>
      <name val="TH Sarabun New"/>
      <family val="2"/>
    </font>
    <font>
      <b/>
      <sz val="18"/>
      <name val="TH Sarabun New"/>
      <family val="2"/>
    </font>
    <font>
      <b/>
      <sz val="14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b/>
      <sz val="18"/>
      <color theme="1" tint="4.9989318521683403E-2"/>
      <name val="TH Sarabun New"/>
      <family val="2"/>
    </font>
    <font>
      <b/>
      <sz val="18"/>
      <color rgb="FFFF0000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scheme val="minor"/>
    </font>
    <font>
      <b/>
      <sz val="24"/>
      <color theme="1"/>
      <name val="TH SarabunPSK"/>
      <family val="2"/>
    </font>
    <font>
      <b/>
      <sz val="26"/>
      <color theme="1"/>
      <name val="TH SarabunPSK"/>
      <family val="2"/>
    </font>
    <font>
      <sz val="16"/>
      <color rgb="FFFFFF00"/>
      <name val="TH SarabunPSK"/>
      <family val="2"/>
    </font>
    <font>
      <b/>
      <sz val="24"/>
      <color theme="1" tint="4.9989318521683403E-2"/>
      <name val="TH SarabunPSK"/>
      <family val="2"/>
    </font>
    <font>
      <b/>
      <sz val="20"/>
      <name val="TH SarabunPSK"/>
      <family val="2"/>
    </font>
    <font>
      <b/>
      <sz val="8"/>
      <name val="TH SarabunPSK"/>
      <family val="2"/>
    </font>
    <font>
      <b/>
      <sz val="16"/>
      <color theme="1" tint="4.9989318521683403E-2"/>
      <name val="TH SarabunPSK"/>
      <family val="2"/>
    </font>
    <font>
      <sz val="14"/>
      <color rgb="FFFF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8"/>
      <color theme="1" tint="4.9989318521683403E-2"/>
      <name val="TH SarabunPSK"/>
      <family val="2"/>
    </font>
    <font>
      <b/>
      <sz val="18"/>
      <color rgb="FFFF0000"/>
      <name val="TH SarabunPSK"/>
      <family val="2"/>
    </font>
    <font>
      <u/>
      <sz val="16"/>
      <color rgb="FFFFFF00"/>
      <name val="TH SarabunPSK"/>
      <family val="2"/>
    </font>
    <font>
      <sz val="16"/>
      <color theme="1" tint="4.9989318521683403E-2"/>
      <name val="TH SarabunPSK"/>
      <family val="2"/>
    </font>
    <font>
      <b/>
      <sz val="20"/>
      <color rgb="FFFF0000"/>
      <name val="TH SarabunPSK"/>
      <family val="2"/>
    </font>
    <font>
      <b/>
      <sz val="20"/>
      <color theme="1" tint="4.9989318521683403E-2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b/>
      <i/>
      <sz val="16"/>
      <color theme="1" tint="4.9989318521683403E-2"/>
      <name val="TH SarabunPSK"/>
      <family val="2"/>
    </font>
    <font>
      <b/>
      <sz val="18"/>
      <color rgb="FF0000FF"/>
      <name val="TH SarabunPSK"/>
      <family val="2"/>
    </font>
    <font>
      <sz val="16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TH Sarabun New"/>
      <family val="2"/>
    </font>
  </fonts>
  <fills count="4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3" applyNumberFormat="0" applyAlignment="0" applyProtection="0"/>
    <xf numFmtId="0" fontId="15" fillId="8" borderId="14" applyNumberFormat="0" applyAlignment="0" applyProtection="0"/>
    <xf numFmtId="0" fontId="16" fillId="8" borderId="13" applyNumberFormat="0" applyAlignment="0" applyProtection="0"/>
    <xf numFmtId="0" fontId="17" fillId="0" borderId="15" applyNumberFormat="0" applyFill="0" applyAlignment="0" applyProtection="0"/>
    <xf numFmtId="0" fontId="18" fillId="9" borderId="16" applyNumberFormat="0" applyAlignment="0" applyProtection="0"/>
    <xf numFmtId="0" fontId="19" fillId="0" borderId="0" applyNumberFormat="0" applyFill="0" applyBorder="0" applyAlignment="0" applyProtection="0"/>
    <xf numFmtId="0" fontId="3" fillId="10" borderId="17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34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9" fontId="26" fillId="0" borderId="0" applyFont="0" applyFill="0" applyBorder="0" applyAlignment="0" applyProtection="0"/>
    <xf numFmtId="0" fontId="3" fillId="0" borderId="0"/>
    <xf numFmtId="0" fontId="3" fillId="0" borderId="0"/>
    <xf numFmtId="0" fontId="26" fillId="0" borderId="0"/>
    <xf numFmtId="0" fontId="47" fillId="0" borderId="0"/>
  </cellStyleXfs>
  <cellXfs count="5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justify"/>
    </xf>
    <xf numFmtId="0" fontId="2" fillId="3" borderId="1" xfId="0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164" fontId="2" fillId="35" borderId="0" xfId="1" applyNumberFormat="1" applyFont="1" applyFill="1" applyBorder="1" applyAlignment="1">
      <alignment horizontal="center"/>
    </xf>
    <xf numFmtId="164" fontId="4" fillId="35" borderId="0" xfId="1" applyNumberFormat="1" applyFont="1" applyFill="1" applyBorder="1"/>
    <xf numFmtId="0" fontId="4" fillId="35" borderId="0" xfId="0" applyFont="1" applyFill="1"/>
    <xf numFmtId="41" fontId="1" fillId="0" borderId="0" xfId="0" applyNumberFormat="1" applyFont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7" fillId="0" borderId="0" xfId="0" applyFont="1"/>
    <xf numFmtId="0" fontId="6" fillId="3" borderId="1" xfId="0" applyFont="1" applyFill="1" applyBorder="1" applyAlignment="1">
      <alignment horizontal="center"/>
    </xf>
    <xf numFmtId="0" fontId="24" fillId="0" borderId="1" xfId="0" applyFont="1" applyBorder="1"/>
    <xf numFmtId="0" fontId="24" fillId="0" borderId="0" xfId="0" applyFont="1" applyAlignment="1">
      <alignment horizontal="left"/>
    </xf>
    <xf numFmtId="0" fontId="29" fillId="0" borderId="0" xfId="0" applyFont="1"/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30" fillId="0" borderId="0" xfId="0" applyFont="1"/>
    <xf numFmtId="0" fontId="31" fillId="3" borderId="1" xfId="0" applyFont="1" applyFill="1" applyBorder="1" applyAlignment="1">
      <alignment horizontal="center"/>
    </xf>
    <xf numFmtId="0" fontId="32" fillId="2" borderId="1" xfId="0" applyFont="1" applyFill="1" applyBorder="1"/>
    <xf numFmtId="2" fontId="23" fillId="0" borderId="1" xfId="0" applyNumberFormat="1" applyFont="1" applyBorder="1"/>
    <xf numFmtId="2" fontId="23" fillId="0" borderId="0" xfId="0" applyNumberFormat="1" applyFont="1"/>
    <xf numFmtId="0" fontId="33" fillId="0" borderId="0" xfId="0" applyFont="1"/>
    <xf numFmtId="0" fontId="34" fillId="0" borderId="0" xfId="0" applyFont="1"/>
    <xf numFmtId="0" fontId="31" fillId="3" borderId="1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shrinkToFit="1"/>
    </xf>
    <xf numFmtId="0" fontId="31" fillId="3" borderId="1" xfId="0" applyFont="1" applyFill="1" applyBorder="1" applyAlignment="1">
      <alignment vertical="center" shrinkToFit="1"/>
    </xf>
    <xf numFmtId="164" fontId="23" fillId="0" borderId="1" xfId="1" applyNumberFormat="1" applyFont="1" applyBorder="1"/>
    <xf numFmtId="0" fontId="33" fillId="0" borderId="1" xfId="0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166" fontId="34" fillId="0" borderId="0" xfId="0" applyNumberFormat="1" applyFont="1"/>
    <xf numFmtId="3" fontId="35" fillId="0" borderId="8" xfId="0" applyNumberFormat="1" applyFont="1" applyBorder="1" applyAlignment="1">
      <alignment horizontal="center"/>
    </xf>
    <xf numFmtId="49" fontId="31" fillId="3" borderId="1" xfId="1" applyNumberFormat="1" applyFont="1" applyFill="1" applyBorder="1" applyAlignment="1">
      <alignment horizontal="center" vertical="center"/>
    </xf>
    <xf numFmtId="164" fontId="31" fillId="3" borderId="1" xfId="1" applyNumberFormat="1" applyFont="1" applyFill="1" applyBorder="1" applyAlignment="1"/>
    <xf numFmtId="3" fontId="36" fillId="3" borderId="1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49" fontId="23" fillId="0" borderId="0" xfId="0" applyNumberFormat="1" applyFont="1"/>
    <xf numFmtId="0" fontId="23" fillId="0" borderId="0" xfId="0" applyFont="1" applyAlignment="1">
      <alignment horizontal="left"/>
    </xf>
    <xf numFmtId="49" fontId="23" fillId="0" borderId="0" xfId="0" applyNumberFormat="1" applyFont="1" applyAlignment="1">
      <alignment horizontal="right"/>
    </xf>
    <xf numFmtId="0" fontId="31" fillId="36" borderId="1" xfId="0" applyFont="1" applyFill="1" applyBorder="1" applyAlignment="1">
      <alignment horizontal="center" vertical="center" wrapText="1"/>
    </xf>
    <xf numFmtId="0" fontId="37" fillId="36" borderId="1" xfId="0" applyFont="1" applyFill="1" applyBorder="1" applyAlignment="1">
      <alignment horizontal="center" vertical="center" wrapText="1" shrinkToFit="1"/>
    </xf>
    <xf numFmtId="0" fontId="31" fillId="36" borderId="1" xfId="0" applyFont="1" applyFill="1" applyBorder="1" applyAlignment="1">
      <alignment horizontal="center" vertical="center" wrapText="1" shrinkToFit="1"/>
    </xf>
    <xf numFmtId="49" fontId="31" fillId="36" borderId="1" xfId="0" applyNumberFormat="1" applyFont="1" applyFill="1" applyBorder="1" applyAlignment="1">
      <alignment horizontal="center" vertical="center" wrapText="1" shrinkToFit="1"/>
    </xf>
    <xf numFmtId="0" fontId="38" fillId="36" borderId="1" xfId="0" applyFont="1" applyFill="1" applyBorder="1" applyAlignment="1">
      <alignment horizontal="center" vertical="center" wrapText="1" shrinkToFit="1"/>
    </xf>
    <xf numFmtId="49" fontId="31" fillId="36" borderId="1" xfId="0" applyNumberFormat="1" applyFont="1" applyFill="1" applyBorder="1" applyAlignment="1">
      <alignment horizontal="center" vertical="center" wrapText="1"/>
    </xf>
    <xf numFmtId="0" fontId="31" fillId="35" borderId="0" xfId="0" applyFont="1" applyFill="1"/>
    <xf numFmtId="0" fontId="23" fillId="35" borderId="1" xfId="0" applyFont="1" applyFill="1" applyBorder="1" applyAlignment="1">
      <alignment horizontal="center"/>
    </xf>
    <xf numFmtId="0" fontId="23" fillId="35" borderId="1" xfId="0" applyFont="1" applyFill="1" applyBorder="1"/>
    <xf numFmtId="0" fontId="23" fillId="35" borderId="1" xfId="0" applyFont="1" applyFill="1" applyBorder="1" applyAlignment="1">
      <alignment shrinkToFit="1"/>
    </xf>
    <xf numFmtId="49" fontId="23" fillId="35" borderId="1" xfId="0" applyNumberFormat="1" applyFont="1" applyFill="1" applyBorder="1" applyAlignment="1">
      <alignment horizontal="left"/>
    </xf>
    <xf numFmtId="0" fontId="23" fillId="35" borderId="1" xfId="0" applyFont="1" applyFill="1" applyBorder="1" applyAlignment="1">
      <alignment horizontal="left"/>
    </xf>
    <xf numFmtId="165" fontId="23" fillId="35" borderId="1" xfId="0" applyNumberFormat="1" applyFont="1" applyFill="1" applyBorder="1" applyAlignment="1">
      <alignment horizontal="right"/>
    </xf>
    <xf numFmtId="49" fontId="23" fillId="35" borderId="0" xfId="0" applyNumberFormat="1" applyFont="1" applyFill="1"/>
    <xf numFmtId="0" fontId="23" fillId="35" borderId="0" xfId="0" applyFont="1" applyFill="1"/>
    <xf numFmtId="0" fontId="23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/>
    </xf>
    <xf numFmtId="0" fontId="31" fillId="3" borderId="1" xfId="0" applyFont="1" applyFill="1" applyBorder="1"/>
    <xf numFmtId="41" fontId="36" fillId="3" borderId="1" xfId="1" applyNumberFormat="1" applyFont="1" applyFill="1" applyBorder="1"/>
    <xf numFmtId="0" fontId="33" fillId="0" borderId="1" xfId="0" applyFont="1" applyBorder="1"/>
    <xf numFmtId="41" fontId="33" fillId="0" borderId="1" xfId="1" applyNumberFormat="1" applyFont="1" applyBorder="1"/>
    <xf numFmtId="0" fontId="36" fillId="3" borderId="1" xfId="0" applyFont="1" applyFill="1" applyBorder="1"/>
    <xf numFmtId="0" fontId="35" fillId="0" borderId="0" xfId="43" applyFont="1"/>
    <xf numFmtId="0" fontId="36" fillId="0" borderId="0" xfId="0" applyFont="1" applyAlignment="1">
      <alignment horizontal="left" vertical="center"/>
    </xf>
    <xf numFmtId="0" fontId="35" fillId="0" borderId="1" xfId="43" applyFont="1" applyBorder="1" applyAlignment="1">
      <alignment horizontal="center"/>
    </xf>
    <xf numFmtId="164" fontId="35" fillId="0" borderId="1" xfId="44" applyNumberFormat="1" applyFont="1" applyBorder="1" applyAlignment="1">
      <alignment horizontal="center"/>
    </xf>
    <xf numFmtId="164" fontId="35" fillId="0" borderId="1" xfId="43" applyNumberFormat="1" applyFont="1" applyBorder="1"/>
    <xf numFmtId="164" fontId="40" fillId="0" borderId="1" xfId="43" applyNumberFormat="1" applyFont="1" applyBorder="1"/>
    <xf numFmtId="164" fontId="35" fillId="0" borderId="1" xfId="44" quotePrefix="1" applyNumberFormat="1" applyFont="1" applyBorder="1" applyAlignment="1">
      <alignment horizontal="center"/>
    </xf>
    <xf numFmtId="0" fontId="36" fillId="0" borderId="0" xfId="43" applyFont="1"/>
    <xf numFmtId="0" fontId="25" fillId="0" borderId="0" xfId="0" applyFont="1"/>
    <xf numFmtId="0" fontId="24" fillId="0" borderId="1" xfId="0" applyFont="1" applyBorder="1" applyAlignment="1">
      <alignment horizontal="right"/>
    </xf>
    <xf numFmtId="0" fontId="40" fillId="37" borderId="1" xfId="43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2" fontId="31" fillId="3" borderId="1" xfId="0" applyNumberFormat="1" applyFont="1" applyFill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 vertical="top"/>
    </xf>
    <xf numFmtId="167" fontId="23" fillId="35" borderId="1" xfId="0" applyNumberFormat="1" applyFont="1" applyFill="1" applyBorder="1" applyAlignment="1">
      <alignment horizontal="right"/>
    </xf>
    <xf numFmtId="164" fontId="31" fillId="3" borderId="2" xfId="1" applyNumberFormat="1" applyFont="1" applyFill="1" applyBorder="1" applyAlignment="1"/>
    <xf numFmtId="49" fontId="23" fillId="35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35" fillId="0" borderId="0" xfId="0" applyFont="1" applyAlignment="1">
      <alignment vertical="center"/>
    </xf>
    <xf numFmtId="0" fontId="40" fillId="0" borderId="5" xfId="0" applyFont="1" applyBorder="1" applyAlignment="1">
      <alignment horizontal="right" vertical="center"/>
    </xf>
    <xf numFmtId="0" fontId="40" fillId="0" borderId="5" xfId="0" applyFont="1" applyBorder="1" applyAlignment="1">
      <alignment horizontal="left" vertical="center"/>
    </xf>
    <xf numFmtId="0" fontId="35" fillId="0" borderId="0" xfId="0" applyFont="1"/>
    <xf numFmtId="0" fontId="40" fillId="0" borderId="8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right"/>
    </xf>
    <xf numFmtId="0" fontId="40" fillId="0" borderId="3" xfId="0" applyFont="1" applyBorder="1"/>
    <xf numFmtId="0" fontId="35" fillId="0" borderId="3" xfId="0" applyFont="1" applyBorder="1"/>
    <xf numFmtId="0" fontId="35" fillId="0" borderId="4" xfId="0" applyFont="1" applyBorder="1"/>
    <xf numFmtId="0" fontId="35" fillId="0" borderId="7" xfId="0" applyFont="1" applyBorder="1" applyAlignment="1">
      <alignment horizontal="center"/>
    </xf>
    <xf numFmtId="0" fontId="35" fillId="0" borderId="7" xfId="0" applyFont="1" applyBorder="1"/>
    <xf numFmtId="0" fontId="35" fillId="0" borderId="1" xfId="0" applyFont="1" applyBorder="1"/>
    <xf numFmtId="0" fontId="35" fillId="0" borderId="8" xfId="0" applyFont="1" applyBorder="1"/>
    <xf numFmtId="0" fontId="35" fillId="0" borderId="9" xfId="0" applyFont="1" applyBorder="1"/>
    <xf numFmtId="0" fontId="35" fillId="0" borderId="0" xfId="0" applyFont="1" applyAlignment="1">
      <alignment horizontal="right"/>
    </xf>
    <xf numFmtId="0" fontId="41" fillId="0" borderId="1" xfId="0" applyFont="1" applyBorder="1"/>
    <xf numFmtId="0" fontId="40" fillId="35" borderId="5" xfId="0" applyFont="1" applyFill="1" applyBorder="1" applyAlignment="1">
      <alignment horizontal="left" vertical="center"/>
    </xf>
    <xf numFmtId="0" fontId="40" fillId="35" borderId="8" xfId="0" applyFont="1" applyFill="1" applyBorder="1" applyAlignment="1">
      <alignment horizontal="center" vertical="center"/>
    </xf>
    <xf numFmtId="0" fontId="35" fillId="35" borderId="3" xfId="0" applyFont="1" applyFill="1" applyBorder="1"/>
    <xf numFmtId="0" fontId="35" fillId="35" borderId="1" xfId="0" applyFont="1" applyFill="1" applyBorder="1"/>
    <xf numFmtId="0" fontId="35" fillId="35" borderId="8" xfId="0" applyFont="1" applyFill="1" applyBorder="1"/>
    <xf numFmtId="0" fontId="35" fillId="35" borderId="9" xfId="0" applyFont="1" applyFill="1" applyBorder="1"/>
    <xf numFmtId="0" fontId="35" fillId="35" borderId="0" xfId="0" applyFont="1" applyFill="1"/>
    <xf numFmtId="0" fontId="41" fillId="35" borderId="1" xfId="0" applyFont="1" applyFill="1" applyBorder="1"/>
    <xf numFmtId="0" fontId="23" fillId="0" borderId="1" xfId="1" applyNumberFormat="1" applyFont="1" applyFill="1" applyBorder="1" applyAlignment="1">
      <alignment horizontal="center"/>
    </xf>
    <xf numFmtId="164" fontId="36" fillId="3" borderId="1" xfId="1" applyNumberFormat="1" applyFont="1" applyFill="1" applyBorder="1" applyAlignment="1">
      <alignment horizontal="center" vertical="center"/>
    </xf>
    <xf numFmtId="164" fontId="35" fillId="0" borderId="4" xfId="44" applyNumberFormat="1" applyFont="1" applyBorder="1" applyAlignment="1">
      <alignment horizontal="center"/>
    </xf>
    <xf numFmtId="164" fontId="35" fillId="0" borderId="7" xfId="44" applyNumberFormat="1" applyFont="1" applyBorder="1" applyAlignment="1">
      <alignment horizontal="center"/>
    </xf>
    <xf numFmtId="0" fontId="23" fillId="0" borderId="1" xfId="0" applyFont="1" applyBorder="1" applyAlignment="1">
      <alignment horizontal="right"/>
    </xf>
    <xf numFmtId="0" fontId="35" fillId="0" borderId="8" xfId="0" applyFont="1" applyBorder="1" applyAlignment="1">
      <alignment horizontal="center"/>
    </xf>
    <xf numFmtId="164" fontId="42" fillId="0" borderId="1" xfId="44" applyNumberFormat="1" applyFont="1" applyBorder="1" applyAlignment="1">
      <alignment horizontal="center"/>
    </xf>
    <xf numFmtId="164" fontId="42" fillId="0" borderId="1" xfId="43" applyNumberFormat="1" applyFont="1" applyBorder="1"/>
    <xf numFmtId="168" fontId="43" fillId="0" borderId="25" xfId="46" applyNumberFormat="1" applyFont="1" applyFill="1" applyBorder="1" applyAlignment="1">
      <alignment horizontal="center" shrinkToFit="1"/>
    </xf>
    <xf numFmtId="168" fontId="43" fillId="0" borderId="26" xfId="46" applyNumberFormat="1" applyFont="1" applyFill="1" applyBorder="1" applyAlignment="1">
      <alignment horizontal="center" shrinkToFit="1"/>
    </xf>
    <xf numFmtId="168" fontId="39" fillId="0" borderId="27" xfId="46" applyNumberFormat="1" applyFont="1" applyFill="1" applyBorder="1" applyAlignment="1">
      <alignment horizontal="center" vertical="center" shrinkToFit="1"/>
    </xf>
    <xf numFmtId="0" fontId="45" fillId="0" borderId="0" xfId="0" applyFont="1"/>
    <xf numFmtId="0" fontId="6" fillId="0" borderId="0" xfId="0" applyFont="1"/>
    <xf numFmtId="0" fontId="6" fillId="0" borderId="1" xfId="0" applyFont="1" applyBorder="1"/>
    <xf numFmtId="3" fontId="48" fillId="0" borderId="0" xfId="46" applyNumberFormat="1" applyFont="1" applyFill="1" applyBorder="1" applyAlignment="1"/>
    <xf numFmtId="3" fontId="50" fillId="0" borderId="0" xfId="46" applyNumberFormat="1" applyFont="1" applyFill="1" applyBorder="1" applyAlignment="1"/>
    <xf numFmtId="3" fontId="1" fillId="0" borderId="0" xfId="49" applyNumberFormat="1" applyFont="1" applyAlignment="1">
      <alignment horizontal="center"/>
    </xf>
    <xf numFmtId="3" fontId="1" fillId="0" borderId="0" xfId="49" applyNumberFormat="1" applyFont="1"/>
    <xf numFmtId="3" fontId="45" fillId="0" borderId="8" xfId="46" applyNumberFormat="1" applyFont="1" applyFill="1" applyBorder="1" applyAlignment="1">
      <alignment horizontal="center" vertical="center" shrinkToFit="1"/>
    </xf>
    <xf numFmtId="1" fontId="45" fillId="0" borderId="8" xfId="46" applyNumberFormat="1" applyFont="1" applyFill="1" applyBorder="1" applyAlignment="1">
      <alignment horizontal="center" vertical="center" shrinkToFit="1"/>
    </xf>
    <xf numFmtId="3" fontId="45" fillId="0" borderId="9" xfId="46" applyNumberFormat="1" applyFont="1" applyFill="1" applyBorder="1" applyAlignment="1">
      <alignment horizontal="center" vertical="center" shrinkToFit="1"/>
    </xf>
    <xf numFmtId="3" fontId="45" fillId="0" borderId="19" xfId="46" applyNumberFormat="1" applyFont="1" applyFill="1" applyBorder="1" applyAlignment="1">
      <alignment horizontal="center" vertical="center" shrinkToFit="1"/>
    </xf>
    <xf numFmtId="3" fontId="45" fillId="0" borderId="20" xfId="46" applyNumberFormat="1" applyFont="1" applyFill="1" applyBorder="1" applyAlignment="1">
      <alignment horizontal="center" vertical="center" shrinkToFit="1"/>
    </xf>
    <xf numFmtId="3" fontId="4" fillId="0" borderId="20" xfId="46" applyNumberFormat="1" applyFont="1" applyFill="1" applyBorder="1" applyAlignment="1">
      <alignment horizontal="center" vertical="center" shrinkToFit="1"/>
    </xf>
    <xf numFmtId="3" fontId="45" fillId="40" borderId="20" xfId="46" applyNumberFormat="1" applyFont="1" applyFill="1" applyBorder="1" applyAlignment="1">
      <alignment horizontal="center" vertical="center" shrinkToFit="1"/>
    </xf>
    <xf numFmtId="3" fontId="45" fillId="44" borderId="9" xfId="46" applyNumberFormat="1" applyFont="1" applyFill="1" applyBorder="1" applyAlignment="1">
      <alignment horizontal="center" vertical="center" shrinkToFit="1"/>
    </xf>
    <xf numFmtId="3" fontId="53" fillId="0" borderId="20" xfId="46" applyNumberFormat="1" applyFont="1" applyFill="1" applyBorder="1" applyAlignment="1">
      <alignment vertical="center" wrapText="1" shrinkToFit="1"/>
    </xf>
    <xf numFmtId="170" fontId="28" fillId="0" borderId="8" xfId="46" applyNumberFormat="1" applyFont="1" applyFill="1" applyBorder="1" applyAlignment="1">
      <alignment horizontal="center" vertical="center" shrinkToFit="1"/>
    </xf>
    <xf numFmtId="3" fontId="50" fillId="0" borderId="8" xfId="46" applyNumberFormat="1" applyFont="1" applyFill="1" applyBorder="1" applyAlignment="1">
      <alignment horizontal="center" vertical="center" shrinkToFit="1"/>
    </xf>
    <xf numFmtId="3" fontId="5" fillId="0" borderId="0" xfId="49" applyNumberFormat="1" applyFont="1" applyAlignment="1">
      <alignment horizontal="center" vertical="center"/>
    </xf>
    <xf numFmtId="3" fontId="5" fillId="0" borderId="0" xfId="49" applyNumberFormat="1" applyFont="1" applyAlignment="1">
      <alignment vertical="center"/>
    </xf>
    <xf numFmtId="3" fontId="45" fillId="0" borderId="6" xfId="46" applyNumberFormat="1" applyFont="1" applyFill="1" applyBorder="1" applyAlignment="1">
      <alignment horizontal="center" vertical="center" shrinkToFit="1"/>
    </xf>
    <xf numFmtId="1" fontId="45" fillId="0" borderId="6" xfId="46" applyNumberFormat="1" applyFont="1" applyFill="1" applyBorder="1" applyAlignment="1">
      <alignment horizontal="center" vertical="center" shrinkToFit="1"/>
    </xf>
    <xf numFmtId="3" fontId="45" fillId="0" borderId="0" xfId="46" applyNumberFormat="1" applyFont="1" applyFill="1" applyBorder="1" applyAlignment="1">
      <alignment horizontal="center" vertical="center" shrinkToFit="1"/>
    </xf>
    <xf numFmtId="3" fontId="45" fillId="0" borderId="23" xfId="46" applyNumberFormat="1" applyFont="1" applyFill="1" applyBorder="1" applyAlignment="1">
      <alignment horizontal="center" vertical="center" shrinkToFit="1"/>
    </xf>
    <xf numFmtId="3" fontId="45" fillId="0" borderId="24" xfId="46" applyNumberFormat="1" applyFont="1" applyFill="1" applyBorder="1" applyAlignment="1">
      <alignment horizontal="center" vertical="center" shrinkToFit="1"/>
    </xf>
    <xf numFmtId="3" fontId="4" fillId="0" borderId="23" xfId="46" applyNumberFormat="1" applyFont="1" applyFill="1" applyBorder="1" applyAlignment="1">
      <alignment horizontal="center" vertical="center" shrinkToFit="1"/>
    </xf>
    <xf numFmtId="3" fontId="45" fillId="44" borderId="23" xfId="46" applyNumberFormat="1" applyFont="1" applyFill="1" applyBorder="1" applyAlignment="1">
      <alignment horizontal="center" vertical="center" shrinkToFit="1"/>
    </xf>
    <xf numFmtId="3" fontId="53" fillId="0" borderId="24" xfId="46" applyNumberFormat="1" applyFont="1" applyFill="1" applyBorder="1" applyAlignment="1">
      <alignment vertical="center" wrapText="1" shrinkToFit="1"/>
    </xf>
    <xf numFmtId="170" fontId="28" fillId="0" borderId="6" xfId="46" applyNumberFormat="1" applyFont="1" applyFill="1" applyBorder="1" applyAlignment="1">
      <alignment horizontal="center" vertical="center" shrinkToFit="1"/>
    </xf>
    <xf numFmtId="3" fontId="50" fillId="0" borderId="6" xfId="46" applyNumberFormat="1" applyFont="1" applyFill="1" applyBorder="1" applyAlignment="1">
      <alignment horizontal="center" vertical="center" shrinkToFit="1"/>
    </xf>
    <xf numFmtId="3" fontId="45" fillId="0" borderId="7" xfId="46" applyNumberFormat="1" applyFont="1" applyFill="1" applyBorder="1" applyAlignment="1">
      <alignment horizontal="center" vertical="center" shrinkToFit="1"/>
    </xf>
    <xf numFmtId="3" fontId="45" fillId="0" borderId="5" xfId="46" applyNumberFormat="1" applyFont="1" applyFill="1" applyBorder="1" applyAlignment="1">
      <alignment horizontal="center" vertical="center" shrinkToFit="1"/>
    </xf>
    <xf numFmtId="3" fontId="4" fillId="40" borderId="23" xfId="46" applyNumberFormat="1" applyFont="1" applyFill="1" applyBorder="1" applyAlignment="1">
      <alignment horizontal="center" vertical="center" shrinkToFit="1"/>
    </xf>
    <xf numFmtId="1" fontId="4" fillId="0" borderId="8" xfId="46" applyNumberFormat="1" applyFont="1" applyFill="1" applyBorder="1" applyAlignment="1">
      <alignment horizontal="center" vertical="center" shrinkToFit="1"/>
    </xf>
    <xf numFmtId="3" fontId="54" fillId="0" borderId="23" xfId="46" applyNumberFormat="1" applyFont="1" applyFill="1" applyBorder="1" applyAlignment="1">
      <alignment horizontal="center" vertical="center" shrinkToFit="1"/>
    </xf>
    <xf numFmtId="3" fontId="4" fillId="40" borderId="23" xfId="46" applyNumberFormat="1" applyFont="1" applyFill="1" applyBorder="1" applyAlignment="1">
      <alignment horizontal="center" shrinkToFit="1"/>
    </xf>
    <xf numFmtId="3" fontId="28" fillId="40" borderId="8" xfId="46" applyNumberFormat="1" applyFont="1" applyFill="1" applyBorder="1" applyAlignment="1">
      <alignment horizontal="center" vertical="center" shrinkToFit="1"/>
    </xf>
    <xf numFmtId="3" fontId="4" fillId="0" borderId="8" xfId="46" applyNumberFormat="1" applyFont="1" applyFill="1" applyBorder="1" applyAlignment="1">
      <alignment horizontal="center" vertical="center" shrinkToFit="1"/>
    </xf>
    <xf numFmtId="1" fontId="45" fillId="0" borderId="3" xfId="49" applyNumberFormat="1" applyFont="1" applyBorder="1" applyAlignment="1">
      <alignment vertical="center" shrinkToFit="1"/>
    </xf>
    <xf numFmtId="3" fontId="45" fillId="0" borderId="3" xfId="49" applyNumberFormat="1" applyFont="1" applyBorder="1" applyAlignment="1">
      <alignment vertical="center" shrinkToFit="1"/>
    </xf>
    <xf numFmtId="3" fontId="28" fillId="0" borderId="20" xfId="46" applyNumberFormat="1" applyFont="1" applyFill="1" applyBorder="1" applyAlignment="1">
      <alignment horizontal="center" vertical="center" shrinkToFit="1"/>
    </xf>
    <xf numFmtId="3" fontId="28" fillId="0" borderId="7" xfId="46" applyNumberFormat="1" applyFont="1" applyFill="1" applyBorder="1" applyAlignment="1">
      <alignment horizontal="center" vertical="center" shrinkToFit="1"/>
    </xf>
    <xf numFmtId="3" fontId="4" fillId="40" borderId="7" xfId="46" applyNumberFormat="1" applyFont="1" applyFill="1" applyBorder="1" applyAlignment="1">
      <alignment horizontal="center" vertical="center" shrinkToFit="1"/>
    </xf>
    <xf numFmtId="3" fontId="4" fillId="0" borderId="7" xfId="46" applyNumberFormat="1" applyFont="1" applyFill="1" applyBorder="1" applyAlignment="1">
      <alignment horizontal="center" vertical="center" shrinkToFit="1"/>
    </xf>
    <xf numFmtId="3" fontId="54" fillId="0" borderId="7" xfId="46" applyNumberFormat="1" applyFont="1" applyFill="1" applyBorder="1" applyAlignment="1">
      <alignment horizontal="center" vertical="center" shrinkToFit="1"/>
    </xf>
    <xf numFmtId="3" fontId="4" fillId="40" borderId="7" xfId="46" applyNumberFormat="1" applyFont="1" applyFill="1" applyBorder="1" applyAlignment="1">
      <alignment horizontal="center" shrinkToFit="1"/>
    </xf>
    <xf numFmtId="3" fontId="28" fillId="40" borderId="7" xfId="46" applyNumberFormat="1" applyFont="1" applyFill="1" applyBorder="1" applyAlignment="1">
      <alignment horizontal="center" vertical="center" shrinkToFit="1"/>
    </xf>
    <xf numFmtId="1" fontId="45" fillId="0" borderId="7" xfId="46" applyNumberFormat="1" applyFont="1" applyFill="1" applyBorder="1" applyAlignment="1">
      <alignment horizontal="center" vertical="center" shrinkToFit="1"/>
    </xf>
    <xf numFmtId="3" fontId="45" fillId="0" borderId="7" xfId="49" applyNumberFormat="1" applyFont="1" applyBorder="1" applyAlignment="1">
      <alignment horizontal="center" vertical="center" shrinkToFit="1"/>
    </xf>
    <xf numFmtId="3" fontId="45" fillId="0" borderId="6" xfId="49" applyNumberFormat="1" applyFont="1" applyBorder="1" applyAlignment="1">
      <alignment horizontal="center" vertical="center" shrinkToFit="1"/>
    </xf>
    <xf numFmtId="3" fontId="58" fillId="0" borderId="7" xfId="46" applyNumberFormat="1" applyFont="1" applyFill="1" applyBorder="1" applyAlignment="1">
      <alignment horizontal="center" vertical="center" shrinkToFit="1"/>
    </xf>
    <xf numFmtId="3" fontId="28" fillId="38" borderId="7" xfId="46" applyNumberFormat="1" applyFont="1" applyFill="1" applyBorder="1" applyAlignment="1">
      <alignment horizontal="center" vertical="center" shrinkToFit="1"/>
    </xf>
    <xf numFmtId="3" fontId="59" fillId="38" borderId="7" xfId="46" applyNumberFormat="1" applyFont="1" applyFill="1" applyBorder="1" applyAlignment="1">
      <alignment horizontal="center" vertical="center" shrinkToFit="1"/>
    </xf>
    <xf numFmtId="3" fontId="45" fillId="40" borderId="7" xfId="46" applyNumberFormat="1" applyFont="1" applyFill="1" applyBorder="1" applyAlignment="1">
      <alignment horizontal="center" vertical="center" shrinkToFit="1"/>
    </xf>
    <xf numFmtId="168" fontId="46" fillId="39" borderId="22" xfId="46" applyNumberFormat="1" applyFont="1" applyFill="1" applyBorder="1" applyAlignment="1">
      <alignment horizontal="center" vertical="center" shrinkToFit="1"/>
    </xf>
    <xf numFmtId="168" fontId="45" fillId="39" borderId="22" xfId="46" applyNumberFormat="1" applyFont="1" applyFill="1" applyBorder="1" applyAlignment="1">
      <alignment horizontal="center" vertical="center" shrinkToFit="1"/>
    </xf>
    <xf numFmtId="3" fontId="45" fillId="44" borderId="21" xfId="46" applyNumberFormat="1" applyFont="1" applyFill="1" applyBorder="1" applyAlignment="1">
      <alignment horizontal="center" vertical="center" shrinkToFit="1"/>
    </xf>
    <xf numFmtId="3" fontId="53" fillId="0" borderId="22" xfId="46" applyNumberFormat="1" applyFont="1" applyFill="1" applyBorder="1" applyAlignment="1">
      <alignment vertical="center" wrapText="1" shrinkToFit="1"/>
    </xf>
    <xf numFmtId="170" fontId="28" fillId="0" borderId="7" xfId="46" applyNumberFormat="1" applyFont="1" applyFill="1" applyBorder="1" applyAlignment="1">
      <alignment horizontal="center" vertical="center" shrinkToFit="1"/>
    </xf>
    <xf numFmtId="3" fontId="60" fillId="0" borderId="7" xfId="46" applyNumberFormat="1" applyFont="1" applyFill="1" applyBorder="1" applyAlignment="1">
      <alignment horizontal="center" vertical="center" shrinkToFit="1"/>
    </xf>
    <xf numFmtId="3" fontId="61" fillId="0" borderId="25" xfId="46" applyNumberFormat="1" applyFont="1" applyFill="1" applyBorder="1" applyAlignment="1">
      <alignment horizontal="center" shrinkToFit="1"/>
    </xf>
    <xf numFmtId="3" fontId="58" fillId="0" borderId="25" xfId="46" applyNumberFormat="1" applyFont="1" applyFill="1" applyBorder="1" applyAlignment="1">
      <alignment horizontal="center" shrinkToFit="1"/>
    </xf>
    <xf numFmtId="3" fontId="28" fillId="0" borderId="25" xfId="51" applyNumberFormat="1" applyFont="1" applyBorder="1" applyAlignment="1">
      <alignment shrinkToFit="1"/>
    </xf>
    <xf numFmtId="0" fontId="27" fillId="40" borderId="25" xfId="49" applyFont="1" applyFill="1" applyBorder="1" applyAlignment="1">
      <alignment horizontal="center"/>
    </xf>
    <xf numFmtId="1" fontId="28" fillId="0" borderId="25" xfId="49" applyNumberFormat="1" applyFont="1" applyBorder="1" applyAlignment="1">
      <alignment horizontal="center" shrinkToFit="1"/>
    </xf>
    <xf numFmtId="3" fontId="58" fillId="0" borderId="25" xfId="49" applyNumberFormat="1" applyFont="1" applyBorder="1" applyAlignment="1">
      <alignment horizontal="center" shrinkToFit="1"/>
    </xf>
    <xf numFmtId="1" fontId="58" fillId="0" borderId="25" xfId="49" applyNumberFormat="1" applyFont="1" applyBorder="1" applyAlignment="1">
      <alignment horizontal="center" vertical="center" shrinkToFit="1"/>
    </xf>
    <xf numFmtId="3" fontId="58" fillId="40" borderId="25" xfId="49" applyNumberFormat="1" applyFont="1" applyFill="1" applyBorder="1" applyAlignment="1">
      <alignment horizontal="center" shrinkToFit="1"/>
    </xf>
    <xf numFmtId="4" fontId="58" fillId="42" borderId="25" xfId="49" applyNumberFormat="1" applyFont="1" applyFill="1" applyBorder="1" applyAlignment="1">
      <alignment horizontal="center" shrinkToFit="1"/>
    </xf>
    <xf numFmtId="1" fontId="28" fillId="42" borderId="25" xfId="49" applyNumberFormat="1" applyFont="1" applyFill="1" applyBorder="1" applyAlignment="1">
      <alignment horizontal="center" shrinkToFit="1"/>
    </xf>
    <xf numFmtId="1" fontId="58" fillId="0" borderId="25" xfId="49" applyNumberFormat="1" applyFont="1" applyBorder="1" applyAlignment="1">
      <alignment horizontal="center" shrinkToFit="1"/>
    </xf>
    <xf numFmtId="171" fontId="58" fillId="0" borderId="25" xfId="49" applyNumberFormat="1" applyFont="1" applyBorder="1" applyAlignment="1">
      <alignment horizontal="center" shrinkToFit="1"/>
    </xf>
    <xf numFmtId="3" fontId="58" fillId="0" borderId="25" xfId="51" applyNumberFormat="1" applyFont="1" applyBorder="1" applyAlignment="1">
      <alignment horizontal="center" shrinkToFit="1"/>
    </xf>
    <xf numFmtId="3" fontId="59" fillId="0" borderId="25" xfId="51" applyNumberFormat="1" applyFont="1" applyBorder="1" applyAlignment="1">
      <alignment horizontal="center" shrinkToFit="1"/>
    </xf>
    <xf numFmtId="168" fontId="58" fillId="0" borderId="25" xfId="46" applyNumberFormat="1" applyFont="1" applyFill="1" applyBorder="1" applyAlignment="1">
      <alignment horizontal="center" shrinkToFit="1"/>
    </xf>
    <xf numFmtId="171" fontId="54" fillId="0" borderId="29" xfId="49" applyNumberFormat="1" applyFont="1" applyBorder="1" applyAlignment="1">
      <alignment horizontal="center" shrinkToFit="1"/>
    </xf>
    <xf numFmtId="168" fontId="58" fillId="0" borderId="29" xfId="46" applyNumberFormat="1" applyFont="1" applyFill="1" applyBorder="1" applyAlignment="1">
      <alignment horizontal="center" shrinkToFit="1"/>
    </xf>
    <xf numFmtId="172" fontId="58" fillId="0" borderId="26" xfId="49" applyNumberFormat="1" applyFont="1" applyBorder="1" applyAlignment="1">
      <alignment horizontal="center" shrinkToFit="1"/>
    </xf>
    <xf numFmtId="3" fontId="62" fillId="38" borderId="25" xfId="51" applyNumberFormat="1" applyFont="1" applyFill="1" applyBorder="1" applyAlignment="1">
      <alignment horizontal="center" shrinkToFit="1"/>
    </xf>
    <xf numFmtId="3" fontId="58" fillId="38" borderId="25" xfId="51" applyNumberFormat="1" applyFont="1" applyFill="1" applyBorder="1" applyAlignment="1">
      <alignment horizontal="center" shrinkToFit="1"/>
    </xf>
    <xf numFmtId="3" fontId="59" fillId="0" borderId="26" xfId="51" applyNumberFormat="1" applyFont="1" applyBorder="1" applyAlignment="1">
      <alignment horizontal="center" shrinkToFit="1"/>
    </xf>
    <xf numFmtId="3" fontId="43" fillId="45" borderId="25" xfId="52" applyNumberFormat="1" applyFont="1" applyFill="1" applyBorder="1" applyAlignment="1">
      <alignment horizontal="center" shrinkToFit="1"/>
    </xf>
    <xf numFmtId="168" fontId="63" fillId="0" borderId="25" xfId="46" applyNumberFormat="1" applyFont="1" applyFill="1" applyBorder="1" applyAlignment="1">
      <alignment horizontal="center" shrinkToFit="1"/>
    </xf>
    <xf numFmtId="168" fontId="63" fillId="40" borderId="26" xfId="46" applyNumberFormat="1" applyFont="1" applyFill="1" applyBorder="1" applyAlignment="1">
      <alignment horizontal="center" shrinkToFit="1"/>
    </xf>
    <xf numFmtId="168" fontId="63" fillId="39" borderId="25" xfId="46" applyNumberFormat="1" applyFont="1" applyFill="1" applyBorder="1" applyAlignment="1">
      <alignment horizontal="center" shrinkToFit="1"/>
    </xf>
    <xf numFmtId="3" fontId="44" fillId="44" borderId="26" xfId="52" applyNumberFormat="1" applyFont="1" applyFill="1" applyBorder="1" applyAlignment="1">
      <alignment horizontal="center" shrinkToFit="1"/>
    </xf>
    <xf numFmtId="3" fontId="64" fillId="0" borderId="26" xfId="49" applyNumberFormat="1" applyFont="1" applyBorder="1" applyAlignment="1">
      <alignment horizontal="center" vertical="center" shrinkToFit="1"/>
    </xf>
    <xf numFmtId="3" fontId="63" fillId="0" borderId="25" xfId="51" applyNumberFormat="1" applyFont="1" applyBorder="1" applyAlignment="1">
      <alignment horizontal="center" shrinkToFit="1"/>
    </xf>
    <xf numFmtId="3" fontId="63" fillId="35" borderId="25" xfId="51" applyNumberFormat="1" applyFont="1" applyFill="1" applyBorder="1" applyAlignment="1">
      <alignment horizontal="center" vertical="center" shrinkToFit="1"/>
    </xf>
    <xf numFmtId="168" fontId="63" fillId="0" borderId="25" xfId="51" applyNumberFormat="1" applyFont="1" applyBorder="1" applyAlignment="1">
      <alignment horizontal="center" vertical="center" shrinkToFit="1"/>
    </xf>
    <xf numFmtId="169" fontId="58" fillId="0" borderId="25" xfId="51" applyNumberFormat="1" applyFont="1" applyBorder="1" applyAlignment="1">
      <alignment horizontal="center" shrinkToFit="1"/>
    </xf>
    <xf numFmtId="170" fontId="58" fillId="0" borderId="25" xfId="51" applyNumberFormat="1" applyFont="1" applyBorder="1" applyAlignment="1">
      <alignment horizontal="center" shrinkToFit="1"/>
    </xf>
    <xf numFmtId="173" fontId="63" fillId="0" borderId="25" xfId="51" applyNumberFormat="1" applyFont="1" applyBorder="1" applyAlignment="1">
      <alignment horizontal="center" shrinkToFit="1"/>
    </xf>
    <xf numFmtId="3" fontId="58" fillId="41" borderId="25" xfId="51" applyNumberFormat="1" applyFont="1" applyFill="1" applyBorder="1" applyAlignment="1">
      <alignment horizontal="center" shrinkToFit="1"/>
    </xf>
    <xf numFmtId="3" fontId="50" fillId="0" borderId="25" xfId="51" applyNumberFormat="1" applyFont="1" applyBorder="1" applyAlignment="1">
      <alignment shrinkToFit="1"/>
    </xf>
    <xf numFmtId="3" fontId="61" fillId="0" borderId="0" xfId="49" applyNumberFormat="1" applyFont="1" applyAlignment="1">
      <alignment horizontal="center"/>
    </xf>
    <xf numFmtId="3" fontId="61" fillId="0" borderId="0" xfId="49" applyNumberFormat="1" applyFont="1"/>
    <xf numFmtId="3" fontId="61" fillId="0" borderId="26" xfId="46" applyNumberFormat="1" applyFont="1" applyFill="1" applyBorder="1" applyAlignment="1">
      <alignment horizontal="center" shrinkToFit="1"/>
    </xf>
    <xf numFmtId="3" fontId="58" fillId="0" borderId="26" xfId="46" applyNumberFormat="1" applyFont="1" applyFill="1" applyBorder="1" applyAlignment="1">
      <alignment horizontal="center" shrinkToFit="1"/>
    </xf>
    <xf numFmtId="3" fontId="28" fillId="45" borderId="26" xfId="51" applyNumberFormat="1" applyFont="1" applyFill="1" applyBorder="1" applyAlignment="1">
      <alignment shrinkToFit="1"/>
    </xf>
    <xf numFmtId="0" fontId="27" fillId="40" borderId="26" xfId="49" applyFont="1" applyFill="1" applyBorder="1" applyAlignment="1">
      <alignment horizontal="center"/>
    </xf>
    <xf numFmtId="1" fontId="28" fillId="0" borderId="26" xfId="49" applyNumberFormat="1" applyFont="1" applyBorder="1" applyAlignment="1">
      <alignment horizontal="center" shrinkToFit="1"/>
    </xf>
    <xf numFmtId="3" fontId="58" fillId="0" borderId="26" xfId="49" applyNumberFormat="1" applyFont="1" applyBorder="1" applyAlignment="1">
      <alignment horizontal="center" shrinkToFit="1"/>
    </xf>
    <xf numFmtId="1" fontId="58" fillId="0" borderId="26" xfId="49" applyNumberFormat="1" applyFont="1" applyBorder="1" applyAlignment="1">
      <alignment horizontal="center" vertical="center" shrinkToFit="1"/>
    </xf>
    <xf numFmtId="3" fontId="58" fillId="40" borderId="26" xfId="49" applyNumberFormat="1" applyFont="1" applyFill="1" applyBorder="1" applyAlignment="1">
      <alignment horizontal="center" shrinkToFit="1"/>
    </xf>
    <xf numFmtId="4" fontId="58" fillId="42" borderId="26" xfId="49" applyNumberFormat="1" applyFont="1" applyFill="1" applyBorder="1" applyAlignment="1">
      <alignment horizontal="center" shrinkToFit="1"/>
    </xf>
    <xf numFmtId="1" fontId="28" fillId="42" borderId="26" xfId="49" applyNumberFormat="1" applyFont="1" applyFill="1" applyBorder="1" applyAlignment="1">
      <alignment horizontal="center" shrinkToFit="1"/>
    </xf>
    <xf numFmtId="1" fontId="58" fillId="0" borderId="26" xfId="49" applyNumberFormat="1" applyFont="1" applyBorder="1" applyAlignment="1">
      <alignment horizontal="center" shrinkToFit="1"/>
    </xf>
    <xf numFmtId="171" fontId="58" fillId="0" borderId="26" xfId="49" applyNumberFormat="1" applyFont="1" applyBorder="1" applyAlignment="1">
      <alignment horizontal="center" shrinkToFit="1"/>
    </xf>
    <xf numFmtId="3" fontId="58" fillId="0" borderId="26" xfId="48" applyNumberFormat="1" applyFont="1" applyFill="1" applyBorder="1" applyAlignment="1">
      <alignment horizontal="center" shrinkToFit="1"/>
    </xf>
    <xf numFmtId="168" fontId="58" fillId="0" borderId="26" xfId="46" applyNumberFormat="1" applyFont="1" applyFill="1" applyBorder="1" applyAlignment="1">
      <alignment horizontal="center" shrinkToFit="1"/>
    </xf>
    <xf numFmtId="3" fontId="54" fillId="0" borderId="26" xfId="49" applyNumberFormat="1" applyFont="1" applyBorder="1" applyAlignment="1">
      <alignment horizontal="center" shrinkToFit="1"/>
    </xf>
    <xf numFmtId="3" fontId="62" fillId="38" borderId="26" xfId="48" applyNumberFormat="1" applyFont="1" applyFill="1" applyBorder="1" applyAlignment="1">
      <alignment horizontal="center" shrinkToFit="1"/>
    </xf>
    <xf numFmtId="3" fontId="58" fillId="0" borderId="26" xfId="51" applyNumberFormat="1" applyFont="1" applyBorder="1" applyAlignment="1">
      <alignment horizontal="center" shrinkToFit="1"/>
    </xf>
    <xf numFmtId="3" fontId="58" fillId="38" borderId="26" xfId="46" applyNumberFormat="1" applyFont="1" applyFill="1" applyBorder="1" applyAlignment="1">
      <alignment horizontal="center" shrinkToFit="1"/>
    </xf>
    <xf numFmtId="3" fontId="44" fillId="45" borderId="26" xfId="52" applyNumberFormat="1" applyFont="1" applyFill="1" applyBorder="1" applyAlignment="1">
      <alignment horizontal="center" shrinkToFit="1"/>
    </xf>
    <xf numFmtId="168" fontId="63" fillId="0" borderId="26" xfId="46" applyNumberFormat="1" applyFont="1" applyFill="1" applyBorder="1" applyAlignment="1">
      <alignment horizontal="center" shrinkToFit="1"/>
    </xf>
    <xf numFmtId="168" fontId="63" fillId="39" borderId="26" xfId="46" applyNumberFormat="1" applyFont="1" applyFill="1" applyBorder="1" applyAlignment="1">
      <alignment horizontal="center" shrinkToFit="1"/>
    </xf>
    <xf numFmtId="3" fontId="63" fillId="0" borderId="26" xfId="46" applyNumberFormat="1" applyFont="1" applyFill="1" applyBorder="1" applyAlignment="1">
      <alignment horizontal="center" shrinkToFit="1"/>
    </xf>
    <xf numFmtId="3" fontId="63" fillId="35" borderId="26" xfId="48" applyNumberFormat="1" applyFont="1" applyFill="1" applyBorder="1" applyAlignment="1">
      <alignment horizontal="center" vertical="center" shrinkToFit="1"/>
    </xf>
    <xf numFmtId="168" fontId="63" fillId="0" borderId="26" xfId="51" applyNumberFormat="1" applyFont="1" applyBorder="1" applyAlignment="1">
      <alignment horizontal="center" vertical="center" shrinkToFit="1"/>
    </xf>
    <xf numFmtId="169" fontId="58" fillId="0" borderId="26" xfId="51" applyNumberFormat="1" applyFont="1" applyBorder="1" applyAlignment="1">
      <alignment horizontal="center" shrinkToFit="1"/>
    </xf>
    <xf numFmtId="170" fontId="58" fillId="0" borderId="26" xfId="51" applyNumberFormat="1" applyFont="1" applyBorder="1" applyAlignment="1">
      <alignment horizontal="center" shrinkToFit="1"/>
    </xf>
    <xf numFmtId="173" fontId="63" fillId="0" borderId="26" xfId="51" applyNumberFormat="1" applyFont="1" applyBorder="1" applyAlignment="1">
      <alignment horizontal="center" shrinkToFit="1"/>
    </xf>
    <xf numFmtId="3" fontId="58" fillId="41" borderId="26" xfId="46" applyNumberFormat="1" applyFont="1" applyFill="1" applyBorder="1" applyAlignment="1">
      <alignment horizontal="center" shrinkToFit="1"/>
    </xf>
    <xf numFmtId="3" fontId="50" fillId="0" borderId="26" xfId="51" applyNumberFormat="1" applyFont="1" applyBorder="1" applyAlignment="1">
      <alignment shrinkToFit="1"/>
    </xf>
    <xf numFmtId="3" fontId="28" fillId="0" borderId="26" xfId="51" applyNumberFormat="1" applyFont="1" applyBorder="1" applyAlignment="1">
      <alignment shrinkToFit="1"/>
    </xf>
    <xf numFmtId="171" fontId="54" fillId="0" borderId="26" xfId="49" applyNumberFormat="1" applyFont="1" applyBorder="1" applyAlignment="1">
      <alignment horizontal="center" shrinkToFit="1"/>
    </xf>
    <xf numFmtId="49" fontId="54" fillId="0" borderId="26" xfId="49" applyNumberFormat="1" applyFont="1" applyBorder="1" applyAlignment="1">
      <alignment horizontal="center" shrinkToFit="1"/>
    </xf>
    <xf numFmtId="3" fontId="43" fillId="45" borderId="26" xfId="52" applyNumberFormat="1" applyFont="1" applyFill="1" applyBorder="1" applyAlignment="1">
      <alignment horizontal="center" shrinkToFit="1"/>
    </xf>
    <xf numFmtId="3" fontId="63" fillId="35" borderId="26" xfId="48" applyNumberFormat="1" applyFont="1" applyFill="1" applyBorder="1" applyAlignment="1">
      <alignment horizontal="center" shrinkToFit="1"/>
    </xf>
    <xf numFmtId="0" fontId="65" fillId="0" borderId="0" xfId="51" applyFont="1"/>
    <xf numFmtId="172" fontId="54" fillId="0" borderId="26" xfId="49" applyNumberFormat="1" applyFont="1" applyBorder="1" applyAlignment="1">
      <alignment horizontal="center" shrinkToFit="1"/>
    </xf>
    <xf numFmtId="3" fontId="62" fillId="38" borderId="26" xfId="51" applyNumberFormat="1" applyFont="1" applyFill="1" applyBorder="1" applyAlignment="1">
      <alignment horizontal="center" shrinkToFit="1"/>
    </xf>
    <xf numFmtId="3" fontId="63" fillId="0" borderId="26" xfId="51" applyNumberFormat="1" applyFont="1" applyBorder="1" applyAlignment="1">
      <alignment horizontal="center" shrinkToFit="1"/>
    </xf>
    <xf numFmtId="3" fontId="63" fillId="35" borderId="26" xfId="51" applyNumberFormat="1" applyFont="1" applyFill="1" applyBorder="1" applyAlignment="1">
      <alignment horizontal="center" shrinkToFit="1"/>
    </xf>
    <xf numFmtId="172" fontId="59" fillId="0" borderId="26" xfId="49" applyNumberFormat="1" applyFont="1" applyBorder="1" applyAlignment="1">
      <alignment horizontal="center" shrinkToFit="1"/>
    </xf>
    <xf numFmtId="3" fontId="59" fillId="0" borderId="26" xfId="49" applyNumberFormat="1" applyFont="1" applyBorder="1" applyAlignment="1">
      <alignment horizontal="center" shrinkToFit="1"/>
    </xf>
    <xf numFmtId="3" fontId="54" fillId="0" borderId="0" xfId="51" applyNumberFormat="1" applyFont="1" applyAlignment="1">
      <alignment shrinkToFit="1"/>
    </xf>
    <xf numFmtId="0" fontId="64" fillId="0" borderId="26" xfId="49" applyFont="1" applyBorder="1" applyAlignment="1">
      <alignment horizontal="center" vertical="center"/>
    </xf>
    <xf numFmtId="3" fontId="64" fillId="35" borderId="26" xfId="49" applyNumberFormat="1" applyFont="1" applyFill="1" applyBorder="1" applyAlignment="1">
      <alignment horizontal="center" vertical="center" shrinkToFit="1"/>
    </xf>
    <xf numFmtId="0" fontId="64" fillId="35" borderId="26" xfId="49" applyFont="1" applyFill="1" applyBorder="1" applyAlignment="1">
      <alignment horizontal="center" vertical="center"/>
    </xf>
    <xf numFmtId="1" fontId="28" fillId="0" borderId="26" xfId="49" applyNumberFormat="1" applyFont="1" applyBorder="1" applyAlignment="1">
      <alignment horizontal="center" vertical="center" shrinkToFit="1"/>
    </xf>
    <xf numFmtId="3" fontId="58" fillId="0" borderId="26" xfId="49" applyNumberFormat="1" applyFont="1" applyBorder="1" applyAlignment="1">
      <alignment horizontal="center" vertical="center" shrinkToFit="1"/>
    </xf>
    <xf numFmtId="3" fontId="27" fillId="0" borderId="26" xfId="49" applyNumberFormat="1" applyFont="1" applyBorder="1" applyAlignment="1">
      <alignment horizontal="center" shrinkToFit="1"/>
    </xf>
    <xf numFmtId="3" fontId="30" fillId="45" borderId="26" xfId="52" applyNumberFormat="1" applyFont="1" applyFill="1" applyBorder="1" applyAlignment="1">
      <alignment horizontal="center" shrinkToFit="1"/>
    </xf>
    <xf numFmtId="3" fontId="63" fillId="0" borderId="26" xfId="49" applyNumberFormat="1" applyFont="1" applyBorder="1" applyAlignment="1">
      <alignment horizontal="center" vertical="center" shrinkToFit="1"/>
    </xf>
    <xf numFmtId="3" fontId="66" fillId="0" borderId="26" xfId="49" applyNumberFormat="1" applyFont="1" applyBorder="1" applyAlignment="1">
      <alignment horizontal="center" shrinkToFit="1"/>
    </xf>
    <xf numFmtId="49" fontId="58" fillId="0" borderId="26" xfId="49" applyNumberFormat="1" applyFont="1" applyBorder="1" applyAlignment="1">
      <alignment horizontal="center" shrinkToFit="1"/>
    </xf>
    <xf numFmtId="0" fontId="54" fillId="0" borderId="26" xfId="49" applyFont="1" applyBorder="1" applyAlignment="1">
      <alignment horizontal="center" vertical="center" wrapText="1" shrinkToFit="1"/>
    </xf>
    <xf numFmtId="49" fontId="43" fillId="45" borderId="26" xfId="52" applyNumberFormat="1" applyFont="1" applyFill="1" applyBorder="1" applyAlignment="1">
      <alignment horizontal="center" shrinkToFit="1"/>
    </xf>
    <xf numFmtId="49" fontId="59" fillId="0" borderId="26" xfId="49" applyNumberFormat="1" applyFont="1" applyBorder="1" applyAlignment="1">
      <alignment horizontal="center" shrinkToFit="1"/>
    </xf>
    <xf numFmtId="49" fontId="27" fillId="0" borderId="26" xfId="49" applyNumberFormat="1" applyFont="1" applyBorder="1" applyAlignment="1">
      <alignment horizontal="center" shrinkToFit="1"/>
    </xf>
    <xf numFmtId="49" fontId="44" fillId="45" borderId="26" xfId="52" applyNumberFormat="1" applyFont="1" applyFill="1" applyBorder="1" applyAlignment="1">
      <alignment horizontal="center" shrinkToFit="1"/>
    </xf>
    <xf numFmtId="3" fontId="52" fillId="0" borderId="26" xfId="49" applyNumberFormat="1" applyFont="1" applyBorder="1" applyAlignment="1">
      <alignment horizontal="center" vertical="center" shrinkToFit="1"/>
    </xf>
    <xf numFmtId="3" fontId="67" fillId="0" borderId="26" xfId="46" applyNumberFormat="1" applyFont="1" applyFill="1" applyBorder="1" applyAlignment="1">
      <alignment horizontal="center" shrinkToFit="1"/>
    </xf>
    <xf numFmtId="3" fontId="65" fillId="0" borderId="26" xfId="51" applyNumberFormat="1" applyFont="1" applyBorder="1" applyAlignment="1">
      <alignment shrinkToFit="1"/>
    </xf>
    <xf numFmtId="2" fontId="68" fillId="0" borderId="26" xfId="51" applyNumberFormat="1" applyFont="1" applyBorder="1" applyAlignment="1">
      <alignment horizontal="center" shrinkToFit="1"/>
    </xf>
    <xf numFmtId="3" fontId="58" fillId="0" borderId="26" xfId="46" applyNumberFormat="1" applyFont="1" applyFill="1" applyBorder="1" applyAlignment="1">
      <alignment horizontal="center" vertical="center" shrinkToFit="1"/>
    </xf>
    <xf numFmtId="3" fontId="27" fillId="45" borderId="26" xfId="51" applyNumberFormat="1" applyFont="1" applyFill="1" applyBorder="1" applyAlignment="1">
      <alignment shrinkToFit="1"/>
    </xf>
    <xf numFmtId="1" fontId="27" fillId="0" borderId="26" xfId="49" applyNumberFormat="1" applyFont="1" applyBorder="1" applyAlignment="1">
      <alignment horizontal="center" vertical="center" shrinkToFit="1"/>
    </xf>
    <xf numFmtId="3" fontId="27" fillId="0" borderId="26" xfId="49" applyNumberFormat="1" applyFont="1" applyBorder="1" applyAlignment="1">
      <alignment horizontal="center" vertical="center" shrinkToFit="1"/>
    </xf>
    <xf numFmtId="3" fontId="27" fillId="0" borderId="26" xfId="51" applyNumberFormat="1" applyFont="1" applyBorder="1" applyAlignment="1">
      <alignment shrinkToFit="1"/>
    </xf>
    <xf numFmtId="3" fontId="63" fillId="0" borderId="26" xfId="49" applyNumberFormat="1" applyFont="1" applyBorder="1" applyAlignment="1">
      <alignment horizontal="center" shrinkToFit="1"/>
    </xf>
    <xf numFmtId="3" fontId="58" fillId="41" borderId="26" xfId="51" applyNumberFormat="1" applyFont="1" applyFill="1" applyBorder="1" applyAlignment="1">
      <alignment horizontal="center" shrinkToFit="1"/>
    </xf>
    <xf numFmtId="3" fontId="28" fillId="0" borderId="26" xfId="46" applyNumberFormat="1" applyFont="1" applyFill="1" applyBorder="1" applyAlignment="1">
      <alignment horizontal="center" shrinkToFit="1"/>
    </xf>
    <xf numFmtId="3" fontId="58" fillId="40" borderId="26" xfId="49" applyNumberFormat="1" applyFont="1" applyFill="1" applyBorder="1" applyAlignment="1">
      <alignment horizontal="center" vertical="center" shrinkToFit="1"/>
    </xf>
    <xf numFmtId="4" fontId="58" fillId="42" borderId="26" xfId="49" applyNumberFormat="1" applyFont="1" applyFill="1" applyBorder="1" applyAlignment="1">
      <alignment horizontal="center" vertical="center" shrinkToFit="1"/>
    </xf>
    <xf numFmtId="1" fontId="28" fillId="42" borderId="26" xfId="49" applyNumberFormat="1" applyFont="1" applyFill="1" applyBorder="1" applyAlignment="1">
      <alignment horizontal="center" vertical="center" shrinkToFit="1"/>
    </xf>
    <xf numFmtId="172" fontId="58" fillId="0" borderId="26" xfId="49" applyNumberFormat="1" applyFont="1" applyBorder="1" applyAlignment="1">
      <alignment horizontal="center" vertical="center" shrinkToFit="1"/>
    </xf>
    <xf numFmtId="3" fontId="58" fillId="0" borderId="26" xfId="51" applyNumberFormat="1" applyFont="1" applyBorder="1" applyAlignment="1">
      <alignment horizontal="center" vertical="center" shrinkToFit="1"/>
    </xf>
    <xf numFmtId="3" fontId="62" fillId="38" borderId="26" xfId="51" applyNumberFormat="1" applyFont="1" applyFill="1" applyBorder="1" applyAlignment="1">
      <alignment horizontal="center" vertical="center" shrinkToFit="1"/>
    </xf>
    <xf numFmtId="171" fontId="58" fillId="0" borderId="26" xfId="49" applyNumberFormat="1" applyFont="1" applyBorder="1" applyAlignment="1">
      <alignment horizontal="center" vertical="center" shrinkToFit="1"/>
    </xf>
    <xf numFmtId="3" fontId="58" fillId="0" borderId="26" xfId="48" applyNumberFormat="1" applyFont="1" applyFill="1" applyBorder="1" applyAlignment="1">
      <alignment horizontal="center" vertical="center" shrinkToFit="1"/>
    </xf>
    <xf numFmtId="3" fontId="59" fillId="0" borderId="26" xfId="51" applyNumberFormat="1" applyFont="1" applyBorder="1" applyAlignment="1">
      <alignment horizontal="center" vertical="center" shrinkToFit="1"/>
    </xf>
    <xf numFmtId="3" fontId="62" fillId="38" borderId="26" xfId="48" applyNumberFormat="1" applyFont="1" applyFill="1" applyBorder="1" applyAlignment="1">
      <alignment horizontal="center" vertical="center" shrinkToFit="1"/>
    </xf>
    <xf numFmtId="3" fontId="58" fillId="38" borderId="26" xfId="46" applyNumberFormat="1" applyFont="1" applyFill="1" applyBorder="1" applyAlignment="1">
      <alignment horizontal="center" vertical="center" shrinkToFit="1"/>
    </xf>
    <xf numFmtId="3" fontId="65" fillId="0" borderId="0" xfId="49" applyNumberFormat="1" applyFont="1" applyAlignment="1">
      <alignment horizontal="left"/>
    </xf>
    <xf numFmtId="3" fontId="63" fillId="35" borderId="26" xfId="51" applyNumberFormat="1" applyFont="1" applyFill="1" applyBorder="1" applyAlignment="1">
      <alignment horizontal="center" vertical="center" shrinkToFit="1"/>
    </xf>
    <xf numFmtId="3" fontId="68" fillId="0" borderId="27" xfId="46" applyNumberFormat="1" applyFont="1" applyFill="1" applyBorder="1" applyAlignment="1">
      <alignment horizontal="center" shrinkToFit="1"/>
    </xf>
    <xf numFmtId="3" fontId="28" fillId="0" borderId="27" xfId="46" applyNumberFormat="1" applyFont="1" applyFill="1" applyBorder="1" applyAlignment="1">
      <alignment horizontal="center" shrinkToFit="1"/>
    </xf>
    <xf numFmtId="3" fontId="28" fillId="0" borderId="27" xfId="51" applyNumberFormat="1" applyFont="1" applyBorder="1" applyAlignment="1">
      <alignment shrinkToFit="1"/>
    </xf>
    <xf numFmtId="0" fontId="27" fillId="40" borderId="27" xfId="49" applyFont="1" applyFill="1" applyBorder="1" applyAlignment="1">
      <alignment horizontal="center"/>
    </xf>
    <xf numFmtId="1" fontId="28" fillId="0" borderId="27" xfId="49" applyNumberFormat="1" applyFont="1" applyBorder="1" applyAlignment="1">
      <alignment horizontal="center" vertical="center" shrinkToFit="1"/>
    </xf>
    <xf numFmtId="3" fontId="58" fillId="0" borderId="27" xfId="49" applyNumberFormat="1" applyFont="1" applyBorder="1" applyAlignment="1">
      <alignment horizontal="center" vertical="center" shrinkToFit="1"/>
    </xf>
    <xf numFmtId="3" fontId="58" fillId="40" borderId="27" xfId="49" applyNumberFormat="1" applyFont="1" applyFill="1" applyBorder="1" applyAlignment="1">
      <alignment horizontal="center" shrinkToFit="1"/>
    </xf>
    <xf numFmtId="3" fontId="28" fillId="0" borderId="27" xfId="49" applyNumberFormat="1" applyFont="1" applyBorder="1" applyAlignment="1">
      <alignment horizontal="center" vertical="center" shrinkToFit="1"/>
    </xf>
    <xf numFmtId="4" fontId="28" fillId="42" borderId="27" xfId="49" applyNumberFormat="1" applyFont="1" applyFill="1" applyBorder="1" applyAlignment="1">
      <alignment horizontal="center" vertical="center" shrinkToFit="1"/>
    </xf>
    <xf numFmtId="1" fontId="28" fillId="42" borderId="27" xfId="49" applyNumberFormat="1" applyFont="1" applyFill="1" applyBorder="1" applyAlignment="1">
      <alignment horizontal="center" vertical="center" shrinkToFit="1"/>
    </xf>
    <xf numFmtId="3" fontId="58" fillId="0" borderId="28" xfId="49" applyNumberFormat="1" applyFont="1" applyBorder="1" applyAlignment="1">
      <alignment horizontal="center" vertical="center" shrinkToFit="1"/>
    </xf>
    <xf numFmtId="3" fontId="28" fillId="0" borderId="27" xfId="48" applyNumberFormat="1" applyFont="1" applyFill="1" applyBorder="1" applyAlignment="1">
      <alignment horizontal="center" vertical="center" shrinkToFit="1"/>
    </xf>
    <xf numFmtId="3" fontId="58" fillId="0" borderId="27" xfId="48" applyNumberFormat="1" applyFont="1" applyFill="1" applyBorder="1" applyAlignment="1">
      <alignment horizontal="center" vertical="center" shrinkToFit="1"/>
    </xf>
    <xf numFmtId="3" fontId="28" fillId="0" borderId="27" xfId="46" applyNumberFormat="1" applyFont="1" applyFill="1" applyBorder="1" applyAlignment="1">
      <alignment horizontal="center" vertical="center" shrinkToFit="1"/>
    </xf>
    <xf numFmtId="49" fontId="59" fillId="0" borderId="27" xfId="49" applyNumberFormat="1" applyFont="1" applyBorder="1" applyAlignment="1">
      <alignment horizontal="center" vertical="center" shrinkToFit="1"/>
    </xf>
    <xf numFmtId="168" fontId="28" fillId="0" borderId="27" xfId="46" applyNumberFormat="1" applyFont="1" applyFill="1" applyBorder="1" applyAlignment="1">
      <alignment horizontal="center" vertical="center" shrinkToFit="1"/>
    </xf>
    <xf numFmtId="168" fontId="28" fillId="0" borderId="28" xfId="46" applyNumberFormat="1" applyFont="1" applyFill="1" applyBorder="1" applyAlignment="1">
      <alignment horizontal="center" vertical="center" shrinkToFit="1"/>
    </xf>
    <xf numFmtId="3" fontId="62" fillId="38" borderId="27" xfId="48" applyNumberFormat="1" applyFont="1" applyFill="1" applyBorder="1" applyAlignment="1">
      <alignment horizontal="center" vertical="center" shrinkToFit="1"/>
    </xf>
    <xf numFmtId="3" fontId="58" fillId="0" borderId="27" xfId="51" applyNumberFormat="1" applyFont="1" applyBorder="1" applyAlignment="1">
      <alignment horizontal="center" vertical="center" shrinkToFit="1"/>
    </xf>
    <xf numFmtId="3" fontId="58" fillId="0" borderId="27" xfId="46" applyNumberFormat="1" applyFont="1" applyFill="1" applyBorder="1" applyAlignment="1">
      <alignment horizontal="center" vertical="center" shrinkToFit="1"/>
    </xf>
    <xf numFmtId="49" fontId="44" fillId="45" borderId="27" xfId="52" applyNumberFormat="1" applyFont="1" applyFill="1" applyBorder="1" applyAlignment="1">
      <alignment horizontal="center" vertical="center" shrinkToFit="1"/>
    </xf>
    <xf numFmtId="168" fontId="52" fillId="0" borderId="27" xfId="46" applyNumberFormat="1" applyFont="1" applyFill="1" applyBorder="1" applyAlignment="1">
      <alignment horizontal="center" vertical="center" shrinkToFit="1"/>
    </xf>
    <xf numFmtId="168" fontId="52" fillId="39" borderId="27" xfId="46" applyNumberFormat="1" applyFont="1" applyFill="1" applyBorder="1" applyAlignment="1">
      <alignment horizontal="center" vertical="center" shrinkToFit="1"/>
    </xf>
    <xf numFmtId="3" fontId="52" fillId="0" borderId="27" xfId="46" applyNumberFormat="1" applyFont="1" applyFill="1" applyBorder="1" applyAlignment="1">
      <alignment horizontal="center" vertical="center" shrinkToFit="1"/>
    </xf>
    <xf numFmtId="3" fontId="52" fillId="35" borderId="27" xfId="48" applyNumberFormat="1" applyFont="1" applyFill="1" applyBorder="1" applyAlignment="1">
      <alignment horizontal="center" vertical="center" shrinkToFit="1"/>
    </xf>
    <xf numFmtId="168" fontId="63" fillId="0" borderId="27" xfId="51" applyNumberFormat="1" applyFont="1" applyBorder="1" applyAlignment="1">
      <alignment horizontal="center" vertical="center" shrinkToFit="1"/>
    </xf>
    <xf numFmtId="169" fontId="58" fillId="0" borderId="27" xfId="51" applyNumberFormat="1" applyFont="1" applyBorder="1" applyAlignment="1">
      <alignment horizontal="center" shrinkToFit="1"/>
    </xf>
    <xf numFmtId="170" fontId="58" fillId="0" borderId="27" xfId="51" applyNumberFormat="1" applyFont="1" applyBorder="1" applyAlignment="1">
      <alignment horizontal="center" shrinkToFit="1"/>
    </xf>
    <xf numFmtId="173" fontId="63" fillId="0" borderId="27" xfId="51" applyNumberFormat="1" applyFont="1" applyBorder="1" applyAlignment="1">
      <alignment horizontal="center" shrinkToFit="1"/>
    </xf>
    <xf numFmtId="3" fontId="50" fillId="0" borderId="27" xfId="51" applyNumberFormat="1" applyFont="1" applyBorder="1" applyAlignment="1">
      <alignment shrinkToFit="1"/>
    </xf>
    <xf numFmtId="3" fontId="68" fillId="0" borderId="0" xfId="49" applyNumberFormat="1" applyFont="1"/>
    <xf numFmtId="3" fontId="4" fillId="0" borderId="1" xfId="51" applyNumberFormat="1" applyFont="1" applyBorder="1" applyAlignment="1">
      <alignment horizontal="center"/>
    </xf>
    <xf numFmtId="3" fontId="28" fillId="0" borderId="1" xfId="51" applyNumberFormat="1" applyFont="1" applyBorder="1" applyAlignment="1">
      <alignment horizontal="center"/>
    </xf>
    <xf numFmtId="3" fontId="28" fillId="46" borderId="1" xfId="51" applyNumberFormat="1" applyFont="1" applyFill="1" applyBorder="1" applyAlignment="1">
      <alignment horizontal="center" vertical="center" shrinkToFit="1"/>
    </xf>
    <xf numFmtId="3" fontId="52" fillId="46" borderId="1" xfId="51" applyNumberFormat="1" applyFont="1" applyFill="1" applyBorder="1" applyAlignment="1">
      <alignment horizontal="center" vertical="center" shrinkToFit="1"/>
    </xf>
    <xf numFmtId="3" fontId="63" fillId="46" borderId="1" xfId="51" applyNumberFormat="1" applyFont="1" applyFill="1" applyBorder="1" applyAlignment="1">
      <alignment horizontal="center" vertical="center" shrinkToFit="1"/>
    </xf>
    <xf numFmtId="3" fontId="63" fillId="46" borderId="1" xfId="49" applyNumberFormat="1" applyFont="1" applyFill="1" applyBorder="1" applyAlignment="1">
      <alignment horizontal="center" vertical="center" shrinkToFit="1"/>
    </xf>
    <xf numFmtId="3" fontId="64" fillId="46" borderId="1" xfId="49" applyNumberFormat="1" applyFont="1" applyFill="1" applyBorder="1" applyAlignment="1">
      <alignment horizontal="center" vertical="center" shrinkToFit="1"/>
    </xf>
    <xf numFmtId="4" fontId="52" fillId="46" borderId="1" xfId="49" applyNumberFormat="1" applyFont="1" applyFill="1" applyBorder="1" applyAlignment="1">
      <alignment horizontal="center" vertical="center" shrinkToFit="1"/>
    </xf>
    <xf numFmtId="1" fontId="52" fillId="46" borderId="1" xfId="49" applyNumberFormat="1" applyFont="1" applyFill="1" applyBorder="1" applyAlignment="1">
      <alignment horizontal="center" vertical="center" shrinkToFit="1"/>
    </xf>
    <xf numFmtId="3" fontId="62" fillId="46" borderId="1" xfId="51" applyNumberFormat="1" applyFont="1" applyFill="1" applyBorder="1" applyAlignment="1">
      <alignment horizontal="center" vertical="center" shrinkToFit="1"/>
    </xf>
    <xf numFmtId="3" fontId="52" fillId="46" borderId="1" xfId="49" applyNumberFormat="1" applyFont="1" applyFill="1" applyBorder="1" applyAlignment="1">
      <alignment horizontal="center" vertical="center" shrinkToFit="1"/>
    </xf>
    <xf numFmtId="168" fontId="52" fillId="46" borderId="1" xfId="46" applyNumberFormat="1" applyFont="1" applyFill="1" applyBorder="1" applyAlignment="1">
      <alignment horizontal="center" vertical="center" shrinkToFit="1"/>
    </xf>
    <xf numFmtId="168" fontId="52" fillId="44" borderId="1" xfId="46" applyNumberFormat="1" applyFont="1" applyFill="1" applyBorder="1" applyAlignment="1">
      <alignment horizontal="center" vertical="center" shrinkToFit="1"/>
    </xf>
    <xf numFmtId="168" fontId="52" fillId="46" borderId="1" xfId="51" applyNumberFormat="1" applyFont="1" applyFill="1" applyBorder="1" applyAlignment="1">
      <alignment horizontal="center" vertical="center" shrinkToFit="1"/>
    </xf>
    <xf numFmtId="169" fontId="52" fillId="46" borderId="1" xfId="51" applyNumberFormat="1" applyFont="1" applyFill="1" applyBorder="1" applyAlignment="1">
      <alignment horizontal="center" vertical="center" shrinkToFit="1"/>
    </xf>
    <xf numFmtId="3" fontId="50" fillId="0" borderId="1" xfId="51" applyNumberFormat="1" applyFont="1" applyBorder="1" applyAlignment="1">
      <alignment horizontal="center" shrinkToFit="1"/>
    </xf>
    <xf numFmtId="3" fontId="68" fillId="0" borderId="0" xfId="49" applyNumberFormat="1" applyFont="1" applyAlignment="1">
      <alignment horizontal="center"/>
    </xf>
    <xf numFmtId="3" fontId="68" fillId="0" borderId="0" xfId="49" applyNumberFormat="1" applyFont="1" applyAlignment="1">
      <alignment horizontal="center" vertical="center"/>
    </xf>
    <xf numFmtId="3" fontId="4" fillId="0" borderId="0" xfId="49" applyNumberFormat="1" applyFont="1"/>
    <xf numFmtId="3" fontId="1" fillId="42" borderId="0" xfId="49" applyNumberFormat="1" applyFont="1" applyFill="1" applyAlignment="1">
      <alignment horizontal="center"/>
    </xf>
    <xf numFmtId="1" fontId="4" fillId="42" borderId="0" xfId="49" applyNumberFormat="1" applyFont="1" applyFill="1" applyAlignment="1">
      <alignment horizontal="center"/>
    </xf>
    <xf numFmtId="1" fontId="1" fillId="0" borderId="0" xfId="49" applyNumberFormat="1" applyFont="1"/>
    <xf numFmtId="3" fontId="65" fillId="0" borderId="0" xfId="49" applyNumberFormat="1" applyFont="1"/>
    <xf numFmtId="168" fontId="68" fillId="0" borderId="0" xfId="49" applyNumberFormat="1" applyFont="1"/>
    <xf numFmtId="168" fontId="68" fillId="0" borderId="0" xfId="49" applyNumberFormat="1" applyFont="1" applyAlignment="1">
      <alignment horizontal="center"/>
    </xf>
    <xf numFmtId="168" fontId="68" fillId="39" borderId="0" xfId="49" applyNumberFormat="1" applyFont="1" applyFill="1"/>
    <xf numFmtId="168" fontId="68" fillId="44" borderId="0" xfId="49" applyNumberFormat="1" applyFont="1" applyFill="1"/>
    <xf numFmtId="3" fontId="1" fillId="0" borderId="0" xfId="49" applyNumberFormat="1" applyFont="1" applyAlignment="1">
      <alignment horizontal="center" vertical="center"/>
    </xf>
    <xf numFmtId="169" fontId="58" fillId="0" borderId="9" xfId="51" applyNumberFormat="1" applyFont="1" applyBorder="1" applyAlignment="1">
      <alignment horizontal="center" shrinkToFit="1"/>
    </xf>
    <xf numFmtId="3" fontId="50" fillId="0" borderId="0" xfId="49" applyNumberFormat="1" applyFont="1"/>
    <xf numFmtId="1" fontId="68" fillId="0" borderId="0" xfId="49" applyNumberFormat="1" applyFont="1" applyAlignment="1">
      <alignment horizontal="center"/>
    </xf>
    <xf numFmtId="3" fontId="1" fillId="0" borderId="0" xfId="49" applyNumberFormat="1" applyFont="1" applyAlignment="1">
      <alignment shrinkToFit="1"/>
    </xf>
    <xf numFmtId="168" fontId="1" fillId="0" borderId="0" xfId="49" applyNumberFormat="1" applyFont="1" applyAlignment="1">
      <alignment horizontal="center" vertical="center"/>
    </xf>
    <xf numFmtId="170" fontId="1" fillId="0" borderId="0" xfId="49" applyNumberFormat="1" applyFont="1"/>
    <xf numFmtId="169" fontId="1" fillId="0" borderId="0" xfId="49" applyNumberFormat="1" applyFont="1"/>
    <xf numFmtId="0" fontId="6" fillId="0" borderId="0" xfId="50" applyFont="1" applyAlignment="1">
      <alignment horizontal="center" vertical="center" wrapText="1"/>
    </xf>
    <xf numFmtId="0" fontId="6" fillId="0" borderId="0" xfId="50" applyFont="1" applyAlignment="1">
      <alignment horizontal="center" wrapText="1"/>
    </xf>
    <xf numFmtId="0" fontId="41" fillId="0" borderId="1" xfId="43" applyFont="1" applyBorder="1" applyAlignment="1">
      <alignment horizontal="center"/>
    </xf>
    <xf numFmtId="164" fontId="35" fillId="0" borderId="1" xfId="44" applyNumberFormat="1" applyFont="1" applyBorder="1" applyAlignment="1">
      <alignment horizontal="right"/>
    </xf>
    <xf numFmtId="0" fontId="25" fillId="37" borderId="1" xfId="0" applyFont="1" applyFill="1" applyBorder="1" applyAlignment="1">
      <alignment horizontal="center"/>
    </xf>
    <xf numFmtId="0" fontId="71" fillId="36" borderId="1" xfId="0" applyFont="1" applyFill="1" applyBorder="1" applyAlignment="1">
      <alignment horizontal="center" vertical="center" wrapText="1" shrinkToFit="1"/>
    </xf>
    <xf numFmtId="164" fontId="0" fillId="3" borderId="1" xfId="1" applyNumberFormat="1" applyFont="1" applyFill="1" applyBorder="1"/>
    <xf numFmtId="164" fontId="31" fillId="3" borderId="2" xfId="1" applyNumberFormat="1" applyFont="1" applyFill="1" applyBorder="1" applyAlignment="1">
      <alignment horizontal="center"/>
    </xf>
    <xf numFmtId="164" fontId="31" fillId="3" borderId="4" xfId="1" applyNumberFormat="1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31" fillId="3" borderId="1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0" xfId="0" applyFont="1" applyAlignment="1">
      <alignment horizontal="left" vertical="center"/>
    </xf>
    <xf numFmtId="0" fontId="40" fillId="0" borderId="2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40" fillId="37" borderId="2" xfId="43" applyFont="1" applyFill="1" applyBorder="1" applyAlignment="1">
      <alignment horizontal="center"/>
    </xf>
    <xf numFmtId="0" fontId="40" fillId="37" borderId="4" xfId="43" applyFont="1" applyFill="1" applyBorder="1" applyAlignment="1">
      <alignment horizontal="center"/>
    </xf>
    <xf numFmtId="0" fontId="40" fillId="37" borderId="8" xfId="43" applyFont="1" applyFill="1" applyBorder="1" applyAlignment="1">
      <alignment horizontal="center" vertical="center" wrapText="1"/>
    </xf>
    <xf numFmtId="0" fontId="40" fillId="37" borderId="7" xfId="43" applyFont="1" applyFill="1" applyBorder="1" applyAlignment="1">
      <alignment horizontal="center" vertical="center" wrapText="1"/>
    </xf>
    <xf numFmtId="0" fontId="40" fillId="0" borderId="2" xfId="43" applyFont="1" applyBorder="1" applyAlignment="1">
      <alignment horizontal="center"/>
    </xf>
    <xf numFmtId="0" fontId="40" fillId="0" borderId="4" xfId="43" applyFont="1" applyBorder="1" applyAlignment="1">
      <alignment horizontal="center"/>
    </xf>
    <xf numFmtId="0" fontId="39" fillId="0" borderId="0" xfId="0" applyFont="1" applyAlignment="1">
      <alignment horizontal="left" vertical="center"/>
    </xf>
    <xf numFmtId="0" fontId="40" fillId="37" borderId="8" xfId="43" applyFont="1" applyFill="1" applyBorder="1" applyAlignment="1">
      <alignment horizontal="center" vertical="center"/>
    </xf>
    <xf numFmtId="0" fontId="40" fillId="37" borderId="6" xfId="43" applyFont="1" applyFill="1" applyBorder="1" applyAlignment="1">
      <alignment horizontal="center" vertical="center"/>
    </xf>
    <xf numFmtId="0" fontId="40" fillId="37" borderId="7" xfId="43" applyFont="1" applyFill="1" applyBorder="1" applyAlignment="1">
      <alignment horizontal="center" vertical="center"/>
    </xf>
    <xf numFmtId="0" fontId="40" fillId="37" borderId="6" xfId="43" applyFont="1" applyFill="1" applyBorder="1" applyAlignment="1">
      <alignment horizontal="center" vertical="center" wrapText="1"/>
    </xf>
    <xf numFmtId="0" fontId="40" fillId="37" borderId="3" xfId="43" applyFont="1" applyFill="1" applyBorder="1" applyAlignment="1">
      <alignment horizontal="center"/>
    </xf>
    <xf numFmtId="0" fontId="36" fillId="37" borderId="2" xfId="0" applyFont="1" applyFill="1" applyBorder="1" applyAlignment="1">
      <alignment horizontal="center"/>
    </xf>
    <xf numFmtId="0" fontId="36" fillId="37" borderId="3" xfId="0" applyFont="1" applyFill="1" applyBorder="1" applyAlignment="1">
      <alignment horizontal="center"/>
    </xf>
    <xf numFmtId="0" fontId="36" fillId="37" borderId="4" xfId="0" applyFont="1" applyFill="1" applyBorder="1" applyAlignment="1">
      <alignment horizontal="center"/>
    </xf>
    <xf numFmtId="0" fontId="31" fillId="37" borderId="8" xfId="0" applyFont="1" applyFill="1" applyBorder="1" applyAlignment="1">
      <alignment horizontal="center" vertical="center" wrapText="1"/>
    </xf>
    <xf numFmtId="0" fontId="31" fillId="37" borderId="7" xfId="0" applyFont="1" applyFill="1" applyBorder="1" applyAlignment="1">
      <alignment horizontal="center" vertical="center" wrapText="1"/>
    </xf>
    <xf numFmtId="0" fontId="31" fillId="37" borderId="1" xfId="0" applyFont="1" applyFill="1" applyBorder="1" applyAlignment="1">
      <alignment horizontal="center" vertical="center"/>
    </xf>
    <xf numFmtId="0" fontId="36" fillId="37" borderId="8" xfId="0" applyFont="1" applyFill="1" applyBorder="1" applyAlignment="1">
      <alignment horizontal="center" vertical="center" wrapText="1"/>
    </xf>
    <xf numFmtId="0" fontId="36" fillId="37" borderId="7" xfId="0" applyFont="1" applyFill="1" applyBorder="1" applyAlignment="1">
      <alignment horizontal="center" vertical="center" wrapText="1"/>
    </xf>
    <xf numFmtId="3" fontId="52" fillId="38" borderId="19" xfId="46" applyNumberFormat="1" applyFont="1" applyFill="1" applyBorder="1" applyAlignment="1">
      <alignment horizontal="center" vertical="center" wrapText="1" shrinkToFit="1"/>
    </xf>
    <xf numFmtId="3" fontId="52" fillId="38" borderId="9" xfId="46" applyNumberFormat="1" applyFont="1" applyFill="1" applyBorder="1" applyAlignment="1">
      <alignment horizontal="center" vertical="center" shrinkToFit="1"/>
    </xf>
    <xf numFmtId="3" fontId="52" fillId="38" borderId="20" xfId="46" applyNumberFormat="1" applyFont="1" applyFill="1" applyBorder="1" applyAlignment="1">
      <alignment horizontal="center" vertical="center" shrinkToFit="1"/>
    </xf>
    <xf numFmtId="3" fontId="52" fillId="38" borderId="23" xfId="46" applyNumberFormat="1" applyFont="1" applyFill="1" applyBorder="1" applyAlignment="1">
      <alignment horizontal="center" vertical="center" wrapText="1" shrinkToFit="1"/>
    </xf>
    <xf numFmtId="3" fontId="52" fillId="38" borderId="0" xfId="46" applyNumberFormat="1" applyFont="1" applyFill="1" applyBorder="1" applyAlignment="1">
      <alignment horizontal="center" vertical="center" shrinkToFit="1"/>
    </xf>
    <xf numFmtId="3" fontId="52" fillId="38" borderId="24" xfId="46" applyNumberFormat="1" applyFont="1" applyFill="1" applyBorder="1" applyAlignment="1">
      <alignment horizontal="center" vertical="center" shrinkToFit="1"/>
    </xf>
    <xf numFmtId="3" fontId="52" fillId="38" borderId="21" xfId="46" applyNumberFormat="1" applyFont="1" applyFill="1" applyBorder="1" applyAlignment="1">
      <alignment horizontal="center" vertical="center" shrinkToFit="1"/>
    </xf>
    <xf numFmtId="3" fontId="52" fillId="38" borderId="5" xfId="46" applyNumberFormat="1" applyFont="1" applyFill="1" applyBorder="1" applyAlignment="1">
      <alignment horizontal="center" vertical="center" shrinkToFit="1"/>
    </xf>
    <xf numFmtId="3" fontId="52" fillId="38" borderId="22" xfId="46" applyNumberFormat="1" applyFont="1" applyFill="1" applyBorder="1" applyAlignment="1">
      <alignment horizontal="center" vertical="center" shrinkToFit="1"/>
    </xf>
    <xf numFmtId="3" fontId="49" fillId="0" borderId="0" xfId="46" applyNumberFormat="1" applyFont="1" applyFill="1" applyBorder="1" applyAlignment="1">
      <alignment horizontal="center"/>
    </xf>
    <xf numFmtId="0" fontId="6" fillId="0" borderId="0" xfId="50" applyFont="1" applyAlignment="1">
      <alignment horizontal="center" vertical="center" wrapText="1"/>
    </xf>
    <xf numFmtId="3" fontId="51" fillId="0" borderId="5" xfId="46" applyNumberFormat="1" applyFont="1" applyFill="1" applyBorder="1" applyAlignment="1">
      <alignment horizontal="center"/>
    </xf>
    <xf numFmtId="3" fontId="28" fillId="0" borderId="8" xfId="46" applyNumberFormat="1" applyFont="1" applyFill="1" applyBorder="1" applyAlignment="1">
      <alignment horizontal="center" vertical="center" shrinkToFit="1"/>
    </xf>
    <xf numFmtId="3" fontId="28" fillId="0" borderId="6" xfId="46" applyNumberFormat="1" applyFont="1" applyFill="1" applyBorder="1" applyAlignment="1">
      <alignment horizontal="center" vertical="center" shrinkToFit="1"/>
    </xf>
    <xf numFmtId="3" fontId="28" fillId="0" borderId="7" xfId="46" applyNumberFormat="1" applyFont="1" applyFill="1" applyBorder="1" applyAlignment="1">
      <alignment horizontal="center" vertical="center" shrinkToFit="1"/>
    </xf>
    <xf numFmtId="3" fontId="52" fillId="0" borderId="19" xfId="46" applyNumberFormat="1" applyFont="1" applyFill="1" applyBorder="1" applyAlignment="1">
      <alignment horizontal="center" vertical="center" shrinkToFit="1"/>
    </xf>
    <xf numFmtId="3" fontId="52" fillId="0" borderId="9" xfId="46" applyNumberFormat="1" applyFont="1" applyFill="1" applyBorder="1" applyAlignment="1">
      <alignment horizontal="center" vertical="center" shrinkToFit="1"/>
    </xf>
    <xf numFmtId="3" fontId="52" fillId="0" borderId="20" xfId="46" applyNumberFormat="1" applyFont="1" applyFill="1" applyBorder="1" applyAlignment="1">
      <alignment horizontal="center" vertical="center" shrinkToFit="1"/>
    </xf>
    <xf numFmtId="3" fontId="52" fillId="0" borderId="23" xfId="46" applyNumberFormat="1" applyFont="1" applyFill="1" applyBorder="1" applyAlignment="1">
      <alignment horizontal="center" vertical="center" shrinkToFit="1"/>
    </xf>
    <xf numFmtId="3" fontId="52" fillId="0" borderId="0" xfId="46" applyNumberFormat="1" applyFont="1" applyFill="1" applyBorder="1" applyAlignment="1">
      <alignment horizontal="center" vertical="center" shrinkToFit="1"/>
    </xf>
    <xf numFmtId="3" fontId="52" fillId="0" borderId="24" xfId="46" applyNumberFormat="1" applyFont="1" applyFill="1" applyBorder="1" applyAlignment="1">
      <alignment horizontal="center" vertical="center" shrinkToFit="1"/>
    </xf>
    <xf numFmtId="3" fontId="52" fillId="0" borderId="21" xfId="46" applyNumberFormat="1" applyFont="1" applyFill="1" applyBorder="1" applyAlignment="1">
      <alignment horizontal="center" vertical="center" shrinkToFit="1"/>
    </xf>
    <xf numFmtId="3" fontId="52" fillId="0" borderId="5" xfId="46" applyNumberFormat="1" applyFont="1" applyFill="1" applyBorder="1" applyAlignment="1">
      <alignment horizontal="center" vertical="center" shrinkToFit="1"/>
    </xf>
    <xf numFmtId="3" fontId="52" fillId="0" borderId="22" xfId="46" applyNumberFormat="1" applyFont="1" applyFill="1" applyBorder="1" applyAlignment="1">
      <alignment horizontal="center" vertical="center" shrinkToFit="1"/>
    </xf>
    <xf numFmtId="3" fontId="45" fillId="42" borderId="19" xfId="46" applyNumberFormat="1" applyFont="1" applyFill="1" applyBorder="1" applyAlignment="1">
      <alignment horizontal="center" vertical="center" shrinkToFit="1"/>
    </xf>
    <xf numFmtId="3" fontId="45" fillId="42" borderId="9" xfId="46" applyNumberFormat="1" applyFont="1" applyFill="1" applyBorder="1" applyAlignment="1">
      <alignment horizontal="center" vertical="center" shrinkToFit="1"/>
    </xf>
    <xf numFmtId="3" fontId="45" fillId="42" borderId="20" xfId="46" applyNumberFormat="1" applyFont="1" applyFill="1" applyBorder="1" applyAlignment="1">
      <alignment horizontal="center" vertical="center" shrinkToFit="1"/>
    </xf>
    <xf numFmtId="3" fontId="45" fillId="42" borderId="23" xfId="46" applyNumberFormat="1" applyFont="1" applyFill="1" applyBorder="1" applyAlignment="1">
      <alignment horizontal="center" vertical="center" shrinkToFit="1"/>
    </xf>
    <xf numFmtId="3" fontId="45" fillId="42" borderId="0" xfId="46" applyNumberFormat="1" applyFont="1" applyFill="1" applyBorder="1" applyAlignment="1">
      <alignment horizontal="center" vertical="center" shrinkToFit="1"/>
    </xf>
    <xf numFmtId="3" fontId="45" fillId="42" borderId="24" xfId="46" applyNumberFormat="1" applyFont="1" applyFill="1" applyBorder="1" applyAlignment="1">
      <alignment horizontal="center" vertical="center" shrinkToFit="1"/>
    </xf>
    <xf numFmtId="3" fontId="45" fillId="42" borderId="21" xfId="46" applyNumberFormat="1" applyFont="1" applyFill="1" applyBorder="1" applyAlignment="1">
      <alignment horizontal="center" vertical="center" shrinkToFit="1"/>
    </xf>
    <xf numFmtId="3" fontId="45" fillId="42" borderId="5" xfId="46" applyNumberFormat="1" applyFont="1" applyFill="1" applyBorder="1" applyAlignment="1">
      <alignment horizontal="center" vertical="center" shrinkToFit="1"/>
    </xf>
    <xf numFmtId="3" fontId="45" fillId="42" borderId="22" xfId="46" applyNumberFormat="1" applyFont="1" applyFill="1" applyBorder="1" applyAlignment="1">
      <alignment horizontal="center" vertical="center" shrinkToFit="1"/>
    </xf>
    <xf numFmtId="3" fontId="45" fillId="0" borderId="19" xfId="46" applyNumberFormat="1" applyFont="1" applyFill="1" applyBorder="1" applyAlignment="1">
      <alignment horizontal="center" vertical="center" shrinkToFit="1"/>
    </xf>
    <xf numFmtId="3" fontId="45" fillId="0" borderId="9" xfId="46" applyNumberFormat="1" applyFont="1" applyFill="1" applyBorder="1" applyAlignment="1">
      <alignment horizontal="center" vertical="center" shrinkToFit="1"/>
    </xf>
    <xf numFmtId="3" fontId="45" fillId="0" borderId="20" xfId="46" applyNumberFormat="1" applyFont="1" applyFill="1" applyBorder="1" applyAlignment="1">
      <alignment horizontal="center" vertical="center" shrinkToFit="1"/>
    </xf>
    <xf numFmtId="3" fontId="45" fillId="0" borderId="23" xfId="46" applyNumberFormat="1" applyFont="1" applyFill="1" applyBorder="1" applyAlignment="1">
      <alignment horizontal="center" vertical="center" shrinkToFit="1"/>
    </xf>
    <xf numFmtId="3" fontId="45" fillId="0" borderId="0" xfId="46" applyNumberFormat="1" applyFont="1" applyFill="1" applyBorder="1" applyAlignment="1">
      <alignment horizontal="center" vertical="center" shrinkToFit="1"/>
    </xf>
    <xf numFmtId="3" fontId="45" fillId="0" borderId="24" xfId="46" applyNumberFormat="1" applyFont="1" applyFill="1" applyBorder="1" applyAlignment="1">
      <alignment horizontal="center" vertical="center" shrinkToFit="1"/>
    </xf>
    <xf numFmtId="3" fontId="45" fillId="0" borderId="21" xfId="46" applyNumberFormat="1" applyFont="1" applyFill="1" applyBorder="1" applyAlignment="1">
      <alignment horizontal="center" vertical="center" shrinkToFit="1"/>
    </xf>
    <xf numFmtId="3" fontId="45" fillId="0" borderId="5" xfId="46" applyNumberFormat="1" applyFont="1" applyFill="1" applyBorder="1" applyAlignment="1">
      <alignment horizontal="center" vertical="center" shrinkToFit="1"/>
    </xf>
    <xf numFmtId="3" fontId="45" fillId="0" borderId="22" xfId="46" applyNumberFormat="1" applyFont="1" applyFill="1" applyBorder="1" applyAlignment="1">
      <alignment horizontal="center" vertical="center" shrinkToFit="1"/>
    </xf>
    <xf numFmtId="3" fontId="45" fillId="0" borderId="19" xfId="46" applyNumberFormat="1" applyFont="1" applyFill="1" applyBorder="1" applyAlignment="1">
      <alignment horizontal="center" vertical="center" wrapText="1" shrinkToFit="1"/>
    </xf>
    <xf numFmtId="3" fontId="45" fillId="0" borderId="23" xfId="46" applyNumberFormat="1" applyFont="1" applyFill="1" applyBorder="1" applyAlignment="1">
      <alignment horizontal="center" vertical="center" wrapText="1" shrinkToFit="1"/>
    </xf>
    <xf numFmtId="3" fontId="52" fillId="0" borderId="19" xfId="46" applyNumberFormat="1" applyFont="1" applyFill="1" applyBorder="1" applyAlignment="1">
      <alignment horizontal="center" vertical="center" wrapText="1" shrinkToFit="1"/>
    </xf>
    <xf numFmtId="3" fontId="4" fillId="0" borderId="19" xfId="46" applyNumberFormat="1" applyFont="1" applyFill="1" applyBorder="1" applyAlignment="1">
      <alignment horizontal="center" vertical="center" shrinkToFit="1"/>
    </xf>
    <xf numFmtId="3" fontId="4" fillId="0" borderId="9" xfId="46" applyNumberFormat="1" applyFont="1" applyFill="1" applyBorder="1" applyAlignment="1">
      <alignment horizontal="center" vertical="center" shrinkToFit="1"/>
    </xf>
    <xf numFmtId="3" fontId="4" fillId="0" borderId="20" xfId="46" applyNumberFormat="1" applyFont="1" applyFill="1" applyBorder="1" applyAlignment="1">
      <alignment horizontal="center" vertical="center" shrinkToFit="1"/>
    </xf>
    <xf numFmtId="3" fontId="4" fillId="0" borderId="19" xfId="46" applyNumberFormat="1" applyFont="1" applyFill="1" applyBorder="1" applyAlignment="1">
      <alignment horizontal="center" vertical="center" wrapText="1" shrinkToFit="1"/>
    </xf>
    <xf numFmtId="3" fontId="4" fillId="0" borderId="9" xfId="46" applyNumberFormat="1" applyFont="1" applyFill="1" applyBorder="1" applyAlignment="1">
      <alignment horizontal="center" vertical="center" wrapText="1" shrinkToFit="1"/>
    </xf>
    <xf numFmtId="3" fontId="4" fillId="0" borderId="20" xfId="46" applyNumberFormat="1" applyFont="1" applyFill="1" applyBorder="1" applyAlignment="1">
      <alignment horizontal="center" vertical="center" wrapText="1" shrinkToFit="1"/>
    </xf>
    <xf numFmtId="3" fontId="4" fillId="0" borderId="23" xfId="46" applyNumberFormat="1" applyFont="1" applyFill="1" applyBorder="1" applyAlignment="1">
      <alignment horizontal="center" vertical="center" wrapText="1" shrinkToFit="1"/>
    </xf>
    <xf numFmtId="3" fontId="4" fillId="0" borderId="0" xfId="46" applyNumberFormat="1" applyFont="1" applyFill="1" applyBorder="1" applyAlignment="1">
      <alignment horizontal="center" vertical="center" wrapText="1" shrinkToFit="1"/>
    </xf>
    <xf numFmtId="3" fontId="4" fillId="0" borderId="24" xfId="46" applyNumberFormat="1" applyFont="1" applyFill="1" applyBorder="1" applyAlignment="1">
      <alignment horizontal="center" vertical="center" wrapText="1" shrinkToFit="1"/>
    </xf>
    <xf numFmtId="3" fontId="4" fillId="0" borderId="21" xfId="46" applyNumberFormat="1" applyFont="1" applyFill="1" applyBorder="1" applyAlignment="1">
      <alignment horizontal="center" vertical="center" wrapText="1" shrinkToFit="1"/>
    </xf>
    <xf numFmtId="3" fontId="4" fillId="0" borderId="5" xfId="46" applyNumberFormat="1" applyFont="1" applyFill="1" applyBorder="1" applyAlignment="1">
      <alignment horizontal="center" vertical="center" wrapText="1" shrinkToFit="1"/>
    </xf>
    <xf numFmtId="3" fontId="4" fillId="0" borderId="22" xfId="46" applyNumberFormat="1" applyFont="1" applyFill="1" applyBorder="1" applyAlignment="1">
      <alignment horizontal="center" vertical="center" wrapText="1" shrinkToFit="1"/>
    </xf>
    <xf numFmtId="3" fontId="52" fillId="38" borderId="19" xfId="46" applyNumberFormat="1" applyFont="1" applyFill="1" applyBorder="1" applyAlignment="1">
      <alignment horizontal="center" vertical="center" shrinkToFit="1"/>
    </xf>
    <xf numFmtId="3" fontId="52" fillId="38" borderId="23" xfId="46" applyNumberFormat="1" applyFont="1" applyFill="1" applyBorder="1" applyAlignment="1">
      <alignment horizontal="center" vertical="center" shrinkToFit="1"/>
    </xf>
    <xf numFmtId="3" fontId="45" fillId="0" borderId="2" xfId="46" applyNumberFormat="1" applyFont="1" applyFill="1" applyBorder="1" applyAlignment="1">
      <alignment horizontal="center" vertical="center" shrinkToFit="1"/>
    </xf>
    <xf numFmtId="3" fontId="45" fillId="0" borderId="3" xfId="46" applyNumberFormat="1" applyFont="1" applyFill="1" applyBorder="1" applyAlignment="1">
      <alignment horizontal="center" vertical="center" shrinkToFit="1"/>
    </xf>
    <xf numFmtId="3" fontId="45" fillId="0" borderId="4" xfId="46" applyNumberFormat="1" applyFont="1" applyFill="1" applyBorder="1" applyAlignment="1">
      <alignment horizontal="center" vertical="center" shrinkToFit="1"/>
    </xf>
    <xf numFmtId="168" fontId="28" fillId="0" borderId="8" xfId="46" applyNumberFormat="1" applyFont="1" applyFill="1" applyBorder="1" applyAlignment="1">
      <alignment horizontal="center" vertical="center" shrinkToFit="1"/>
    </xf>
    <xf numFmtId="168" fontId="28" fillId="0" borderId="7" xfId="46" applyNumberFormat="1" applyFont="1" applyFill="1" applyBorder="1" applyAlignment="1">
      <alignment horizontal="center" vertical="center" shrinkToFit="1"/>
    </xf>
    <xf numFmtId="168" fontId="45" fillId="40" borderId="8" xfId="46" applyNumberFormat="1" applyFont="1" applyFill="1" applyBorder="1" applyAlignment="1">
      <alignment horizontal="center" vertical="center" shrinkToFit="1"/>
    </xf>
    <xf numFmtId="168" fontId="45" fillId="40" borderId="7" xfId="46" applyNumberFormat="1" applyFont="1" applyFill="1" applyBorder="1" applyAlignment="1">
      <alignment horizontal="center" vertical="center" shrinkToFit="1"/>
    </xf>
    <xf numFmtId="168" fontId="46" fillId="39" borderId="2" xfId="46" applyNumberFormat="1" applyFont="1" applyFill="1" applyBorder="1" applyAlignment="1">
      <alignment horizontal="center" vertical="center" shrinkToFit="1"/>
    </xf>
    <xf numFmtId="168" fontId="46" fillId="39" borderId="4" xfId="46" applyNumberFormat="1" applyFont="1" applyFill="1" applyBorder="1" applyAlignment="1">
      <alignment horizontal="center" vertical="center" shrinkToFit="1"/>
    </xf>
    <xf numFmtId="168" fontId="45" fillId="39" borderId="2" xfId="46" applyNumberFormat="1" applyFont="1" applyFill="1" applyBorder="1" applyAlignment="1">
      <alignment horizontal="center" vertical="center" shrinkToFit="1"/>
    </xf>
    <xf numFmtId="168" fontId="45" fillId="39" borderId="4" xfId="46" applyNumberFormat="1" applyFont="1" applyFill="1" applyBorder="1" applyAlignment="1">
      <alignment horizontal="center" vertical="center" shrinkToFit="1"/>
    </xf>
    <xf numFmtId="3" fontId="52" fillId="43" borderId="19" xfId="46" applyNumberFormat="1" applyFont="1" applyFill="1" applyBorder="1" applyAlignment="1">
      <alignment horizontal="center" vertical="center" wrapText="1" shrinkToFit="1"/>
    </xf>
    <xf numFmtId="3" fontId="52" fillId="43" borderId="9" xfId="46" applyNumberFormat="1" applyFont="1" applyFill="1" applyBorder="1" applyAlignment="1">
      <alignment horizontal="center" vertical="center" wrapText="1" shrinkToFit="1"/>
    </xf>
    <xf numFmtId="3" fontId="52" fillId="43" borderId="20" xfId="46" applyNumberFormat="1" applyFont="1" applyFill="1" applyBorder="1" applyAlignment="1">
      <alignment horizontal="center" vertical="center" wrapText="1" shrinkToFit="1"/>
    </xf>
    <xf numFmtId="3" fontId="52" fillId="43" borderId="23" xfId="46" applyNumberFormat="1" applyFont="1" applyFill="1" applyBorder="1" applyAlignment="1">
      <alignment horizontal="center" vertical="center" wrapText="1" shrinkToFit="1"/>
    </xf>
    <xf numFmtId="3" fontId="52" fillId="43" borderId="0" xfId="46" applyNumberFormat="1" applyFont="1" applyFill="1" applyBorder="1" applyAlignment="1">
      <alignment horizontal="center" vertical="center" wrapText="1" shrinkToFit="1"/>
    </xf>
    <xf numFmtId="3" fontId="52" fillId="43" borderId="24" xfId="46" applyNumberFormat="1" applyFont="1" applyFill="1" applyBorder="1" applyAlignment="1">
      <alignment horizontal="center" vertical="center" wrapText="1" shrinkToFit="1"/>
    </xf>
    <xf numFmtId="3" fontId="52" fillId="43" borderId="21" xfId="46" applyNumberFormat="1" applyFont="1" applyFill="1" applyBorder="1" applyAlignment="1">
      <alignment horizontal="center" vertical="center" wrapText="1" shrinkToFit="1"/>
    </xf>
    <xf numFmtId="3" fontId="52" fillId="43" borderId="5" xfId="46" applyNumberFormat="1" applyFont="1" applyFill="1" applyBorder="1" applyAlignment="1">
      <alignment horizontal="center" vertical="center" wrapText="1" shrinkToFit="1"/>
    </xf>
    <xf numFmtId="3" fontId="52" fillId="43" borderId="22" xfId="46" applyNumberFormat="1" applyFont="1" applyFill="1" applyBorder="1" applyAlignment="1">
      <alignment horizontal="center" vertical="center" wrapText="1" shrinkToFit="1"/>
    </xf>
    <xf numFmtId="3" fontId="45" fillId="40" borderId="19" xfId="46" applyNumberFormat="1" applyFont="1" applyFill="1" applyBorder="1" applyAlignment="1">
      <alignment horizontal="center" vertical="center" wrapText="1" shrinkToFit="1"/>
    </xf>
    <xf numFmtId="3" fontId="45" fillId="40" borderId="20" xfId="46" applyNumberFormat="1" applyFont="1" applyFill="1" applyBorder="1" applyAlignment="1">
      <alignment horizontal="center" vertical="center" shrinkToFit="1"/>
    </xf>
    <xf numFmtId="3" fontId="45" fillId="40" borderId="23" xfId="46" applyNumberFormat="1" applyFont="1" applyFill="1" applyBorder="1" applyAlignment="1">
      <alignment horizontal="center" vertical="center" wrapText="1" shrinkToFit="1"/>
    </xf>
    <xf numFmtId="3" fontId="45" fillId="40" borderId="24" xfId="46" applyNumberFormat="1" applyFont="1" applyFill="1" applyBorder="1" applyAlignment="1">
      <alignment horizontal="center" vertical="center" shrinkToFit="1"/>
    </xf>
    <xf numFmtId="3" fontId="45" fillId="40" borderId="21" xfId="46" applyNumberFormat="1" applyFont="1" applyFill="1" applyBorder="1" applyAlignment="1">
      <alignment horizontal="center" vertical="center" shrinkToFit="1"/>
    </xf>
    <xf numFmtId="3" fontId="45" fillId="40" borderId="22" xfId="46" applyNumberFormat="1" applyFont="1" applyFill="1" applyBorder="1" applyAlignment="1">
      <alignment horizontal="center" vertical="center" shrinkToFit="1"/>
    </xf>
    <xf numFmtId="168" fontId="45" fillId="40" borderId="8" xfId="46" applyNumberFormat="1" applyFont="1" applyFill="1" applyBorder="1" applyAlignment="1">
      <alignment horizontal="center" vertical="center" wrapText="1" shrinkToFit="1"/>
    </xf>
    <xf numFmtId="168" fontId="45" fillId="40" borderId="6" xfId="46" applyNumberFormat="1" applyFont="1" applyFill="1" applyBorder="1" applyAlignment="1">
      <alignment horizontal="center" vertical="center" wrapText="1" shrinkToFit="1"/>
    </xf>
    <xf numFmtId="168" fontId="45" fillId="40" borderId="6" xfId="46" applyNumberFormat="1" applyFont="1" applyFill="1" applyBorder="1" applyAlignment="1">
      <alignment horizontal="center" vertical="center" shrinkToFit="1"/>
    </xf>
    <xf numFmtId="3" fontId="45" fillId="39" borderId="19" xfId="46" applyNumberFormat="1" applyFont="1" applyFill="1" applyBorder="1" applyAlignment="1">
      <alignment horizontal="center" vertical="center" shrinkToFit="1"/>
    </xf>
    <xf numFmtId="3" fontId="45" fillId="39" borderId="9" xfId="46" applyNumberFormat="1" applyFont="1" applyFill="1" applyBorder="1" applyAlignment="1">
      <alignment horizontal="center" vertical="center" shrinkToFit="1"/>
    </xf>
    <xf numFmtId="3" fontId="45" fillId="39" borderId="20" xfId="46" applyNumberFormat="1" applyFont="1" applyFill="1" applyBorder="1" applyAlignment="1">
      <alignment horizontal="center" vertical="center" shrinkToFit="1"/>
    </xf>
    <xf numFmtId="3" fontId="45" fillId="39" borderId="23" xfId="46" applyNumberFormat="1" applyFont="1" applyFill="1" applyBorder="1" applyAlignment="1">
      <alignment horizontal="center" vertical="center" shrinkToFit="1"/>
    </xf>
    <xf numFmtId="3" fontId="45" fillId="39" borderId="0" xfId="46" applyNumberFormat="1" applyFont="1" applyFill="1" applyBorder="1" applyAlignment="1">
      <alignment horizontal="center" vertical="center" shrinkToFit="1"/>
    </xf>
    <xf numFmtId="3" fontId="45" fillId="39" borderId="24" xfId="46" applyNumberFormat="1" applyFont="1" applyFill="1" applyBorder="1" applyAlignment="1">
      <alignment horizontal="center" vertical="center" shrinkToFit="1"/>
    </xf>
    <xf numFmtId="3" fontId="45" fillId="39" borderId="21" xfId="46" applyNumberFormat="1" applyFont="1" applyFill="1" applyBorder="1" applyAlignment="1">
      <alignment horizontal="center" vertical="center" shrinkToFit="1"/>
    </xf>
    <xf numFmtId="3" fontId="45" fillId="39" borderId="5" xfId="46" applyNumberFormat="1" applyFont="1" applyFill="1" applyBorder="1" applyAlignment="1">
      <alignment horizontal="center" vertical="center" shrinkToFit="1"/>
    </xf>
    <xf numFmtId="3" fontId="45" fillId="39" borderId="22" xfId="46" applyNumberFormat="1" applyFont="1" applyFill="1" applyBorder="1" applyAlignment="1">
      <alignment horizontal="center" vertical="center" shrinkToFit="1"/>
    </xf>
    <xf numFmtId="3" fontId="28" fillId="43" borderId="8" xfId="46" applyNumberFormat="1" applyFont="1" applyFill="1" applyBorder="1" applyAlignment="1">
      <alignment horizontal="center" vertical="center" shrinkToFit="1"/>
    </xf>
    <xf numFmtId="3" fontId="28" fillId="43" borderId="7" xfId="46" applyNumberFormat="1" applyFont="1" applyFill="1" applyBorder="1" applyAlignment="1">
      <alignment horizontal="center" vertical="center" shrinkToFit="1"/>
    </xf>
    <xf numFmtId="3" fontId="4" fillId="0" borderId="8" xfId="46" applyNumberFormat="1" applyFont="1" applyFill="1" applyBorder="1" applyAlignment="1">
      <alignment horizontal="center" vertical="center" wrapText="1" shrinkToFit="1"/>
    </xf>
    <xf numFmtId="3" fontId="4" fillId="0" borderId="6" xfId="46" applyNumberFormat="1" applyFont="1" applyFill="1" applyBorder="1" applyAlignment="1">
      <alignment horizontal="center" vertical="center" shrinkToFit="1"/>
    </xf>
    <xf numFmtId="3" fontId="4" fillId="0" borderId="7" xfId="46" applyNumberFormat="1" applyFont="1" applyFill="1" applyBorder="1" applyAlignment="1">
      <alignment horizontal="center" vertical="center" shrinkToFit="1"/>
    </xf>
    <xf numFmtId="3" fontId="4" fillId="0" borderId="23" xfId="46" applyNumberFormat="1" applyFont="1" applyFill="1" applyBorder="1" applyAlignment="1">
      <alignment horizontal="center" vertical="center" shrinkToFit="1"/>
    </xf>
    <xf numFmtId="3" fontId="4" fillId="0" borderId="0" xfId="46" applyNumberFormat="1" applyFont="1" applyFill="1" applyBorder="1" applyAlignment="1">
      <alignment horizontal="center" vertical="center" shrinkToFit="1"/>
    </xf>
    <xf numFmtId="3" fontId="4" fillId="0" borderId="24" xfId="46" applyNumberFormat="1" applyFont="1" applyFill="1" applyBorder="1" applyAlignment="1">
      <alignment horizontal="center" vertical="center" shrinkToFit="1"/>
    </xf>
    <xf numFmtId="3" fontId="45" fillId="44" borderId="6" xfId="46" applyNumberFormat="1" applyFont="1" applyFill="1" applyBorder="1" applyAlignment="1">
      <alignment horizontal="center" vertical="center" shrinkToFit="1"/>
    </xf>
    <xf numFmtId="3" fontId="45" fillId="44" borderId="7" xfId="46" applyNumberFormat="1" applyFont="1" applyFill="1" applyBorder="1" applyAlignment="1">
      <alignment horizontal="center" vertical="center" shrinkToFit="1"/>
    </xf>
    <xf numFmtId="3" fontId="2" fillId="0" borderId="21" xfId="49" applyNumberFormat="1" applyFont="1" applyBorder="1" applyAlignment="1">
      <alignment horizontal="center" vertical="center"/>
    </xf>
    <xf numFmtId="3" fontId="2" fillId="0" borderId="5" xfId="49" applyNumberFormat="1" applyFont="1" applyBorder="1" applyAlignment="1">
      <alignment horizontal="center" vertical="center"/>
    </xf>
    <xf numFmtId="3" fontId="2" fillId="0" borderId="22" xfId="49" applyNumberFormat="1" applyFont="1" applyBorder="1" applyAlignment="1">
      <alignment horizontal="center" vertical="center"/>
    </xf>
    <xf numFmtId="3" fontId="28" fillId="0" borderId="2" xfId="46" applyNumberFormat="1" applyFont="1" applyFill="1" applyBorder="1" applyAlignment="1">
      <alignment horizontal="center" vertical="center" shrinkToFit="1"/>
    </xf>
    <xf numFmtId="3" fontId="28" fillId="0" borderId="4" xfId="46" applyNumberFormat="1" applyFont="1" applyFill="1" applyBorder="1" applyAlignment="1">
      <alignment horizontal="center" vertical="center" shrinkToFit="1"/>
    </xf>
    <xf numFmtId="3" fontId="45" fillId="0" borderId="8" xfId="46" applyNumberFormat="1" applyFont="1" applyFill="1" applyBorder="1" applyAlignment="1">
      <alignment horizontal="center" vertical="center" shrinkToFit="1"/>
    </xf>
    <xf numFmtId="3" fontId="45" fillId="0" borderId="7" xfId="46" applyNumberFormat="1" applyFont="1" applyFill="1" applyBorder="1" applyAlignment="1">
      <alignment horizontal="center" vertical="center" shrinkToFit="1"/>
    </xf>
    <xf numFmtId="168" fontId="28" fillId="0" borderId="8" xfId="46" applyNumberFormat="1" applyFont="1" applyFill="1" applyBorder="1" applyAlignment="1">
      <alignment horizontal="center" vertical="center" wrapText="1" shrinkToFit="1"/>
    </xf>
    <xf numFmtId="168" fontId="28" fillId="0" borderId="6" xfId="46" applyNumberFormat="1" applyFont="1" applyFill="1" applyBorder="1" applyAlignment="1">
      <alignment horizontal="center" vertical="center" shrinkToFit="1"/>
    </xf>
    <xf numFmtId="169" fontId="45" fillId="0" borderId="8" xfId="46" applyNumberFormat="1" applyFont="1" applyFill="1" applyBorder="1" applyAlignment="1">
      <alignment horizontal="center" vertical="center" wrapText="1" shrinkToFit="1"/>
    </xf>
    <xf numFmtId="169" fontId="45" fillId="0" borderId="6" xfId="46" applyNumberFormat="1" applyFont="1" applyFill="1" applyBorder="1" applyAlignment="1">
      <alignment horizontal="center" vertical="center" shrinkToFit="1"/>
    </xf>
    <xf numFmtId="169" fontId="45" fillId="0" borderId="7" xfId="46" applyNumberFormat="1" applyFont="1" applyFill="1" applyBorder="1" applyAlignment="1">
      <alignment horizontal="center" vertical="center" shrinkToFit="1"/>
    </xf>
    <xf numFmtId="3" fontId="45" fillId="42" borderId="8" xfId="49" applyNumberFormat="1" applyFont="1" applyFill="1" applyBorder="1" applyAlignment="1">
      <alignment horizontal="center" vertical="center" shrinkToFit="1"/>
    </xf>
    <xf numFmtId="3" fontId="45" fillId="42" borderId="7" xfId="49" applyNumberFormat="1" applyFont="1" applyFill="1" applyBorder="1" applyAlignment="1">
      <alignment horizontal="center" vertical="center" shrinkToFit="1"/>
    </xf>
    <xf numFmtId="3" fontId="45" fillId="42" borderId="19" xfId="49" applyNumberFormat="1" applyFont="1" applyFill="1" applyBorder="1" applyAlignment="1">
      <alignment horizontal="center" vertical="center" shrinkToFit="1"/>
    </xf>
    <xf numFmtId="3" fontId="45" fillId="42" borderId="21" xfId="49" applyNumberFormat="1" applyFont="1" applyFill="1" applyBorder="1" applyAlignment="1">
      <alignment horizontal="center" vertical="center" shrinkToFit="1"/>
    </xf>
    <xf numFmtId="3" fontId="45" fillId="0" borderId="3" xfId="49" applyNumberFormat="1" applyFont="1" applyBorder="1" applyAlignment="1">
      <alignment horizontal="center" vertical="center" shrinkToFit="1"/>
    </xf>
    <xf numFmtId="3" fontId="45" fillId="0" borderId="2" xfId="49" applyNumberFormat="1" applyFont="1" applyBorder="1" applyAlignment="1">
      <alignment horizontal="center" vertical="center" shrinkToFit="1"/>
    </xf>
    <xf numFmtId="3" fontId="45" fillId="0" borderId="4" xfId="49" applyNumberFormat="1" applyFont="1" applyBorder="1" applyAlignment="1">
      <alignment horizontal="center" vertical="center" shrinkToFit="1"/>
    </xf>
    <xf numFmtId="3" fontId="45" fillId="0" borderId="8" xfId="49" applyNumberFormat="1" applyFont="1" applyBorder="1" applyAlignment="1">
      <alignment horizontal="center" vertical="center" shrinkToFit="1"/>
    </xf>
    <xf numFmtId="3" fontId="45" fillId="0" borderId="7" xfId="49" applyNumberFormat="1" applyFont="1" applyBorder="1" applyAlignment="1">
      <alignment horizontal="center" vertical="center" shrinkToFit="1"/>
    </xf>
    <xf numFmtId="3" fontId="55" fillId="0" borderId="21" xfId="49" applyNumberFormat="1" applyFont="1" applyBorder="1" applyAlignment="1">
      <alignment horizontal="center" vertical="center" shrinkToFit="1"/>
    </xf>
    <xf numFmtId="3" fontId="55" fillId="0" borderId="5" xfId="49" applyNumberFormat="1" applyFont="1" applyBorder="1" applyAlignment="1">
      <alignment horizontal="center" vertical="center" shrinkToFit="1"/>
    </xf>
    <xf numFmtId="3" fontId="55" fillId="0" borderId="22" xfId="49" applyNumberFormat="1" applyFont="1" applyBorder="1" applyAlignment="1">
      <alignment horizontal="center" vertical="center" shrinkToFit="1"/>
    </xf>
    <xf numFmtId="168" fontId="45" fillId="0" borderId="8" xfId="46" applyNumberFormat="1" applyFont="1" applyFill="1" applyBorder="1" applyAlignment="1">
      <alignment horizontal="center" vertical="center" shrinkToFit="1"/>
    </xf>
    <xf numFmtId="168" fontId="45" fillId="0" borderId="7" xfId="46" applyNumberFormat="1" applyFont="1" applyFill="1" applyBorder="1" applyAlignment="1">
      <alignment horizontal="center" vertical="center" shrinkToFit="1"/>
    </xf>
    <xf numFmtId="3" fontId="56" fillId="0" borderId="8" xfId="46" applyNumberFormat="1" applyFont="1" applyFill="1" applyBorder="1" applyAlignment="1">
      <alignment horizontal="center" vertical="center" wrapText="1" shrinkToFit="1"/>
    </xf>
    <xf numFmtId="3" fontId="56" fillId="0" borderId="7" xfId="46" applyNumberFormat="1" applyFont="1" applyFill="1" applyBorder="1" applyAlignment="1">
      <alignment horizontal="center" vertical="center" wrapText="1" shrinkToFit="1"/>
    </xf>
    <xf numFmtId="3" fontId="4" fillId="0" borderId="8" xfId="49" applyNumberFormat="1" applyFont="1" applyBorder="1" applyAlignment="1">
      <alignment horizontal="center" vertical="center" shrinkToFit="1"/>
    </xf>
    <xf numFmtId="3" fontId="4" fillId="0" borderId="7" xfId="49" applyNumberFormat="1" applyFont="1" applyBorder="1" applyAlignment="1">
      <alignment horizontal="center" vertical="center" shrinkToFit="1"/>
    </xf>
    <xf numFmtId="3" fontId="57" fillId="0" borderId="8" xfId="49" applyNumberFormat="1" applyFont="1" applyBorder="1" applyAlignment="1">
      <alignment horizontal="center" vertical="center" wrapText="1" shrinkToFit="1"/>
    </xf>
    <xf numFmtId="3" fontId="57" fillId="0" borderId="7" xfId="49" applyNumberFormat="1" applyFont="1" applyBorder="1" applyAlignment="1">
      <alignment horizontal="center" vertical="center" shrinkToFit="1"/>
    </xf>
    <xf numFmtId="3" fontId="28" fillId="38" borderId="2" xfId="46" applyNumberFormat="1" applyFont="1" applyFill="1" applyBorder="1" applyAlignment="1">
      <alignment horizontal="center" vertical="center" shrinkToFit="1"/>
    </xf>
    <xf numFmtId="3" fontId="28" fillId="38" borderId="4" xfId="46" applyNumberFormat="1" applyFont="1" applyFill="1" applyBorder="1" applyAlignment="1">
      <alignment horizontal="center" vertical="center" shrinkToFit="1"/>
    </xf>
    <xf numFmtId="3" fontId="28" fillId="38" borderId="8" xfId="46" applyNumberFormat="1" applyFont="1" applyFill="1" applyBorder="1" applyAlignment="1">
      <alignment horizontal="center" vertical="center" shrinkToFit="1"/>
    </xf>
    <xf numFmtId="3" fontId="28" fillId="38" borderId="7" xfId="46" applyNumberFormat="1" applyFont="1" applyFill="1" applyBorder="1" applyAlignment="1">
      <alignment horizontal="center" vertical="center" shrinkToFit="1"/>
    </xf>
  </cellXfs>
  <cellStyles count="5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5" xr:uid="{00000000-0005-0000-0000-000014000000}"/>
    <cellStyle name="Normal 2 2" xfId="51" xr:uid="{4AF486D7-9E6E-4377-A944-00427942FAFD}"/>
    <cellStyle name="Normal 3" xfId="52" xr:uid="{DA61A93F-65BB-47A2-BCF2-D6098676CEAA}"/>
    <cellStyle name="Normal 4" xfId="49" xr:uid="{B4D7F3BE-0D1F-4BF3-9FDC-0824232F10CE}"/>
    <cellStyle name="Note" xfId="16" builtinId="10" customBuiltin="1"/>
    <cellStyle name="Output" xfId="11" builtinId="21" customBuiltin="1"/>
    <cellStyle name="Percent 2" xfId="46" xr:uid="{00000000-0005-0000-0000-000015000000}"/>
    <cellStyle name="Percent 2 2" xfId="48" xr:uid="{2986C393-BFAD-4F65-8B60-CBA939B375F0}"/>
    <cellStyle name="Title" xfId="2" builtinId="15" customBuiltin="1"/>
    <cellStyle name="Total" xfId="18" builtinId="25" customBuiltin="1"/>
    <cellStyle name="Warning Text" xfId="15" builtinId="11" customBuiltin="1"/>
    <cellStyle name="เครื่องหมายจุลภาค 2" xfId="44" xr:uid="{00000000-0005-0000-0000-000019000000}"/>
    <cellStyle name="ปกติ 2" xfId="43" xr:uid="{00000000-0005-0000-0000-00001E000000}"/>
    <cellStyle name="ปกติ 2 5 2 2" xfId="47" xr:uid="{00000000-0005-0000-0000-00001F000000}"/>
    <cellStyle name="ปกติ 2 5 2 2 3" xfId="50" xr:uid="{EE86EA44-879F-408A-ACD3-03A2A1E95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จำนวนนักเรียน</a:t>
            </a:r>
            <a:r>
              <a:rPr lang="en-US"/>
              <a:t> </a:t>
            </a:r>
            <a:r>
              <a:rPr lang="th-TH"/>
              <a:t>จำแนกตามเพศ/อำเภอ</a:t>
            </a:r>
            <a:endParaRPr lang="en-US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'จำนวน รร.แยกตามอำเภอ'!$B$4</c:f>
              <c:strCache>
                <c:ptCount val="1"/>
                <c:pt idx="0">
                  <c:v>ชาย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'จำนวน รร.แยกตามอำเภอ'!$A$5:$A$13</c:f>
              <c:strCache>
                <c:ptCount val="9"/>
                <c:pt idx="0">
                  <c:v> เมืองสุโขทัย </c:v>
                </c:pt>
                <c:pt idx="1">
                  <c:v> กงไกรลาศ </c:v>
                </c:pt>
                <c:pt idx="2">
                  <c:v> คีรีมาศ </c:v>
                </c:pt>
                <c:pt idx="3">
                  <c:v> บ้านด่านลานหอย </c:v>
                </c:pt>
                <c:pt idx="4">
                  <c:v> สวรรคโลก </c:v>
                </c:pt>
                <c:pt idx="5">
                  <c:v> ศรีนคร </c:v>
                </c:pt>
                <c:pt idx="6">
                  <c:v> ศรีสัชนาลัย </c:v>
                </c:pt>
                <c:pt idx="7">
                  <c:v> ทุ่งเสลี่ยม </c:v>
                </c:pt>
                <c:pt idx="8">
                  <c:v> ศรีสำโรง </c:v>
                </c:pt>
              </c:strCache>
            </c:strRef>
          </c:cat>
          <c:val>
            <c:numRef>
              <c:f>'จำนวน รร.แยกตามอำเภอ'!$B$5:$B$13</c:f>
              <c:numCache>
                <c:formatCode>_(* #,##0_);_(* \(#,##0\);_(* "-"_);_(@_)</c:formatCode>
                <c:ptCount val="9"/>
                <c:pt idx="0">
                  <c:v>2251</c:v>
                </c:pt>
                <c:pt idx="1">
                  <c:v>817</c:v>
                </c:pt>
                <c:pt idx="2">
                  <c:v>628</c:v>
                </c:pt>
                <c:pt idx="3">
                  <c:v>666</c:v>
                </c:pt>
                <c:pt idx="4">
                  <c:v>1082</c:v>
                </c:pt>
                <c:pt idx="5">
                  <c:v>420</c:v>
                </c:pt>
                <c:pt idx="6">
                  <c:v>1090</c:v>
                </c:pt>
                <c:pt idx="7">
                  <c:v>930</c:v>
                </c:pt>
                <c:pt idx="8">
                  <c:v>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4-47A7-9342-382D44700E67}"/>
            </c:ext>
          </c:extLst>
        </c:ser>
        <c:ser>
          <c:idx val="1"/>
          <c:order val="1"/>
          <c:tx>
            <c:strRef>
              <c:f>'จำนวน รร.แยกตามอำเภอ'!$C$4</c:f>
              <c:strCache>
                <c:ptCount val="1"/>
                <c:pt idx="0">
                  <c:v>หญิง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'จำนวน รร.แยกตามอำเภอ'!$A$5:$A$13</c:f>
              <c:strCache>
                <c:ptCount val="9"/>
                <c:pt idx="0">
                  <c:v> เมืองสุโขทัย </c:v>
                </c:pt>
                <c:pt idx="1">
                  <c:v> กงไกรลาศ </c:v>
                </c:pt>
                <c:pt idx="2">
                  <c:v> คีรีมาศ </c:v>
                </c:pt>
                <c:pt idx="3">
                  <c:v> บ้านด่านลานหอย </c:v>
                </c:pt>
                <c:pt idx="4">
                  <c:v> สวรรคโลก </c:v>
                </c:pt>
                <c:pt idx="5">
                  <c:v> ศรีนคร </c:v>
                </c:pt>
                <c:pt idx="6">
                  <c:v> ศรีสัชนาลัย </c:v>
                </c:pt>
                <c:pt idx="7">
                  <c:v> ทุ่งเสลี่ยม </c:v>
                </c:pt>
                <c:pt idx="8">
                  <c:v> ศรีสำโรง </c:v>
                </c:pt>
              </c:strCache>
            </c:strRef>
          </c:cat>
          <c:val>
            <c:numRef>
              <c:f>'จำนวน รร.แยกตามอำเภอ'!$C$5:$C$13</c:f>
              <c:numCache>
                <c:formatCode>_(* #,##0_);_(* \(#,##0\);_(* "-"_);_(@_)</c:formatCode>
                <c:ptCount val="9"/>
                <c:pt idx="0">
                  <c:v>3327</c:v>
                </c:pt>
                <c:pt idx="1">
                  <c:v>728</c:v>
                </c:pt>
                <c:pt idx="2">
                  <c:v>745</c:v>
                </c:pt>
                <c:pt idx="3">
                  <c:v>720</c:v>
                </c:pt>
                <c:pt idx="4">
                  <c:v>1509</c:v>
                </c:pt>
                <c:pt idx="5">
                  <c:v>403</c:v>
                </c:pt>
                <c:pt idx="6">
                  <c:v>1148</c:v>
                </c:pt>
                <c:pt idx="7">
                  <c:v>997</c:v>
                </c:pt>
                <c:pt idx="8">
                  <c:v>1061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4-47A7-9342-382D44700E67}"/>
            </c:ext>
          </c:extLst>
        </c:ser>
        <c:ser>
          <c:idx val="2"/>
          <c:order val="2"/>
          <c:tx>
            <c:strRef>
              <c:f>'จำนวน รร.แยกตามอำเภอ'!$D$4</c:f>
              <c:strCache>
                <c:ptCount val="1"/>
                <c:pt idx="0">
                  <c:v>รวม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'จำนวน รร.แยกตามอำเภอ'!$A$5:$A$13</c:f>
              <c:strCache>
                <c:ptCount val="9"/>
                <c:pt idx="0">
                  <c:v> เมืองสุโขทัย </c:v>
                </c:pt>
                <c:pt idx="1">
                  <c:v> กงไกรลาศ </c:v>
                </c:pt>
                <c:pt idx="2">
                  <c:v> คีรีมาศ </c:v>
                </c:pt>
                <c:pt idx="3">
                  <c:v> บ้านด่านลานหอย </c:v>
                </c:pt>
                <c:pt idx="4">
                  <c:v> สวรรคโลก </c:v>
                </c:pt>
                <c:pt idx="5">
                  <c:v> ศรีนคร </c:v>
                </c:pt>
                <c:pt idx="6">
                  <c:v> ศรีสัชนาลัย </c:v>
                </c:pt>
                <c:pt idx="7">
                  <c:v> ทุ่งเสลี่ยม </c:v>
                </c:pt>
                <c:pt idx="8">
                  <c:v> ศรีสำโรง </c:v>
                </c:pt>
              </c:strCache>
            </c:strRef>
          </c:cat>
          <c:val>
            <c:numRef>
              <c:f>'จำนวน รร.แยกตามอำเภอ'!$D$5:$D$13</c:f>
              <c:numCache>
                <c:formatCode>_-* #,##0_-;\-* #,##0_-;_-* "-"??_-;_-@_-</c:formatCode>
                <c:ptCount val="9"/>
                <c:pt idx="0">
                  <c:v>5578</c:v>
                </c:pt>
                <c:pt idx="1">
                  <c:v>1545</c:v>
                </c:pt>
                <c:pt idx="2">
                  <c:v>1373</c:v>
                </c:pt>
                <c:pt idx="3">
                  <c:v>1386</c:v>
                </c:pt>
                <c:pt idx="4">
                  <c:v>2591</c:v>
                </c:pt>
                <c:pt idx="5">
                  <c:v>823</c:v>
                </c:pt>
                <c:pt idx="6">
                  <c:v>2238</c:v>
                </c:pt>
                <c:pt idx="7">
                  <c:v>1927</c:v>
                </c:pt>
                <c:pt idx="8">
                  <c:v>2169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4-47A7-9342-382D44700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5229568"/>
        <c:axId val="195231104"/>
      </c:barChart>
      <c:catAx>
        <c:axId val="195229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95231104"/>
        <c:crosses val="autoZero"/>
        <c:auto val="1"/>
        <c:lblAlgn val="ctr"/>
        <c:lblOffset val="100"/>
        <c:noMultiLvlLbl val="0"/>
      </c:catAx>
      <c:valAx>
        <c:axId val="195231104"/>
        <c:scaling>
          <c:orientation val="minMax"/>
        </c:scaling>
        <c:delete val="0"/>
        <c:axPos val="b"/>
        <c:majorGridlines/>
        <c:numFmt formatCode="_(* #,##0_);_(* \(#,##0\);_(* &quot;-&quot;_);_(@_)" sourceLinked="1"/>
        <c:majorTickMark val="none"/>
        <c:minorTickMark val="none"/>
        <c:tickLblPos val="nextTo"/>
        <c:crossAx val="195229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236221</xdr:colOff>
      <xdr:row>15</xdr:row>
      <xdr:rowOff>22859</xdr:rowOff>
    </xdr:from>
    <xdr:to>
      <xdr:col>8</xdr:col>
      <xdr:colOff>80010</xdr:colOff>
      <xdr:row>36</xdr:row>
      <xdr:rowOff>32385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20"/>
  <sheetViews>
    <sheetView tabSelected="1" workbookViewId="0">
      <selection activeCell="F15" sqref="F15"/>
    </sheetView>
  </sheetViews>
  <sheetFormatPr defaultColWidth="9" defaultRowHeight="24.6"/>
  <cols>
    <col min="1" max="1" width="44.44140625" style="18" customWidth="1"/>
    <col min="2" max="2" width="19.44140625" style="18" customWidth="1"/>
    <col min="3" max="3" width="16" style="18" customWidth="1"/>
    <col min="4" max="16384" width="9" style="18"/>
  </cols>
  <sheetData>
    <row r="1" spans="1:3" ht="27">
      <c r="A1" s="29" t="s">
        <v>491</v>
      </c>
    </row>
    <row r="2" spans="1:3" ht="15.75" customHeight="1"/>
    <row r="3" spans="1:3">
      <c r="A3" s="30" t="s">
        <v>0</v>
      </c>
      <c r="B3" s="30" t="s">
        <v>1</v>
      </c>
      <c r="C3" s="30" t="s">
        <v>7</v>
      </c>
    </row>
    <row r="4" spans="1:3">
      <c r="A4" s="31" t="s">
        <v>2</v>
      </c>
      <c r="B4" s="31"/>
      <c r="C4" s="31"/>
    </row>
    <row r="5" spans="1:3">
      <c r="A5" s="27" t="s">
        <v>358</v>
      </c>
      <c r="B5" s="27">
        <v>27</v>
      </c>
      <c r="C5" s="32">
        <v>100</v>
      </c>
    </row>
    <row r="6" spans="1:3">
      <c r="A6" s="31" t="s">
        <v>3</v>
      </c>
      <c r="B6" s="31"/>
      <c r="C6" s="31"/>
    </row>
    <row r="7" spans="1:3">
      <c r="A7" s="27" t="s">
        <v>4</v>
      </c>
      <c r="B7" s="27">
        <v>27</v>
      </c>
      <c r="C7" s="32">
        <v>100</v>
      </c>
    </row>
    <row r="8" spans="1:3">
      <c r="A8" s="27" t="s">
        <v>5</v>
      </c>
      <c r="B8" s="27">
        <v>0</v>
      </c>
      <c r="C8" s="32">
        <v>0</v>
      </c>
    </row>
    <row r="9" spans="1:3">
      <c r="A9" s="31" t="s">
        <v>6</v>
      </c>
      <c r="B9" s="31"/>
      <c r="C9" s="31"/>
    </row>
    <row r="10" spans="1:3">
      <c r="A10" s="27" t="s">
        <v>388</v>
      </c>
      <c r="B10" s="27">
        <v>5</v>
      </c>
      <c r="C10" s="32">
        <f>100*B10/B5</f>
        <v>18.518518518518519</v>
      </c>
    </row>
    <row r="11" spans="1:3">
      <c r="A11" s="27" t="s">
        <v>389</v>
      </c>
      <c r="B11" s="27">
        <v>12</v>
      </c>
      <c r="C11" s="32">
        <f>100*B11/B5</f>
        <v>44.444444444444443</v>
      </c>
    </row>
    <row r="12" spans="1:3">
      <c r="A12" s="27" t="s">
        <v>390</v>
      </c>
      <c r="B12" s="27">
        <v>6</v>
      </c>
      <c r="C12" s="32">
        <f>100*B12/B5</f>
        <v>22.222222222222221</v>
      </c>
    </row>
    <row r="13" spans="1:3">
      <c r="A13" s="27" t="s">
        <v>378</v>
      </c>
      <c r="B13" s="27">
        <v>4</v>
      </c>
      <c r="C13" s="32">
        <f>100*B13/B5</f>
        <v>14.814814814814815</v>
      </c>
    </row>
    <row r="14" spans="1:3">
      <c r="C14" s="33"/>
    </row>
    <row r="15" spans="1:3">
      <c r="A15" s="18" t="s">
        <v>391</v>
      </c>
    </row>
    <row r="16" spans="1:3">
      <c r="A16" s="18" t="s">
        <v>519</v>
      </c>
    </row>
    <row r="17" spans="1:8">
      <c r="A17" s="18" t="s">
        <v>248</v>
      </c>
    </row>
    <row r="18" spans="1:8" s="34" customFormat="1">
      <c r="A18" s="34" t="s">
        <v>392</v>
      </c>
    </row>
    <row r="19" spans="1:8">
      <c r="A19" s="34" t="s">
        <v>455</v>
      </c>
      <c r="B19" s="34"/>
      <c r="C19" s="34"/>
      <c r="D19" s="34"/>
      <c r="E19" s="34"/>
      <c r="F19" s="34"/>
      <c r="G19" s="34"/>
      <c r="H19" s="34"/>
    </row>
    <row r="20" spans="1:8">
      <c r="A20" s="18" t="s">
        <v>456</v>
      </c>
    </row>
  </sheetData>
  <pageMargins left="1.2992125984252001" right="0.70866141732283505" top="0.74803149606299202" bottom="0.56999999999999995" header="0.31496062992126" footer="0.31496062992126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7A7C-254B-40C3-867B-7B86D3986863}">
  <sheetPr>
    <tabColor rgb="FF00B050"/>
  </sheetPr>
  <dimension ref="A1:DF114"/>
  <sheetViews>
    <sheetView showZeros="0" topLeftCell="B1" zoomScale="57" zoomScaleNormal="57" zoomScaleSheetLayoutView="39" workbookViewId="0">
      <pane xSplit="2" ySplit="7" topLeftCell="D8" activePane="bottomRight" state="frozen"/>
      <selection activeCell="AM32" sqref="AM32"/>
      <selection pane="topRight" activeCell="AM32" sqref="AM32"/>
      <selection pane="bottomLeft" activeCell="AM32" sqref="AM32"/>
      <selection pane="bottomRight" activeCell="D3" sqref="D3:U5"/>
    </sheetView>
  </sheetViews>
  <sheetFormatPr defaultColWidth="9" defaultRowHeight="24.6"/>
  <cols>
    <col min="1" max="1" width="4.21875" style="137" hidden="1" customWidth="1"/>
    <col min="2" max="2" width="5.77734375" style="137" customWidth="1"/>
    <col min="3" max="3" width="26.33203125" style="340" customWidth="1"/>
    <col min="4" max="4" width="6.33203125" style="357" bestFit="1" customWidth="1"/>
    <col min="5" max="5" width="4.77734375" style="371" bestFit="1" customWidth="1"/>
    <col min="6" max="6" width="6.33203125" style="357" bestFit="1" customWidth="1"/>
    <col min="7" max="7" width="4.77734375" style="357" bestFit="1" customWidth="1"/>
    <col min="8" max="8" width="6.33203125" style="357" bestFit="1" customWidth="1"/>
    <col min="9" max="9" width="4.77734375" style="357" bestFit="1" customWidth="1"/>
    <col min="10" max="10" width="7.6640625" style="226" bestFit="1" customWidth="1"/>
    <col min="11" max="11" width="6.33203125" style="357" bestFit="1" customWidth="1"/>
    <col min="12" max="12" width="4.33203125" style="357" bestFit="1" customWidth="1"/>
    <col min="13" max="13" width="6.33203125" style="357" bestFit="1" customWidth="1"/>
    <col min="14" max="14" width="4.33203125" style="357" bestFit="1" customWidth="1"/>
    <col min="15" max="15" width="6.33203125" style="358" bestFit="1" customWidth="1"/>
    <col min="16" max="16" width="4.33203125" style="137" bestFit="1" customWidth="1"/>
    <col min="17" max="17" width="7.109375" style="227" bestFit="1" customWidth="1"/>
    <col min="18" max="18" width="4.77734375" style="137" bestFit="1" customWidth="1"/>
    <col min="19" max="19" width="8.21875" style="359" bestFit="1" customWidth="1"/>
    <col min="20" max="20" width="4.77734375" style="137" bestFit="1" customWidth="1"/>
    <col min="21" max="21" width="6.21875" style="137" customWidth="1"/>
    <col min="22" max="24" width="7.6640625" style="360" hidden="1" customWidth="1"/>
    <col min="25" max="25" width="4.77734375" style="361" hidden="1" customWidth="1"/>
    <col min="26" max="28" width="4.77734375" style="362" hidden="1" customWidth="1"/>
    <col min="29" max="31" width="4.109375" style="362" hidden="1" customWidth="1"/>
    <col min="32" max="32" width="4.77734375" style="137" hidden="1" customWidth="1"/>
    <col min="33" max="33" width="3.33203125" style="137" hidden="1" customWidth="1"/>
    <col min="34" max="34" width="4.109375" style="137" hidden="1" customWidth="1"/>
    <col min="35" max="35" width="6.33203125" style="137" hidden="1" customWidth="1"/>
    <col min="36" max="36" width="3.88671875" style="137" hidden="1" customWidth="1"/>
    <col min="37" max="37" width="6.33203125" style="137" hidden="1" customWidth="1"/>
    <col min="38" max="38" width="7.33203125" style="137" hidden="1" customWidth="1"/>
    <col min="39" max="40" width="4.77734375" style="137" hidden="1" customWidth="1"/>
    <col min="41" max="41" width="5.6640625" style="137" hidden="1" customWidth="1"/>
    <col min="42" max="42" width="3.33203125" style="137" hidden="1" customWidth="1"/>
    <col min="43" max="43" width="4.109375" style="137" hidden="1" customWidth="1"/>
    <col min="44" max="44" width="3.21875" style="137" hidden="1" customWidth="1"/>
    <col min="45" max="45" width="5.6640625" style="137" hidden="1" customWidth="1"/>
    <col min="46" max="46" width="4.109375" style="137" hidden="1" customWidth="1"/>
    <col min="47" max="47" width="5.109375" style="137" hidden="1" customWidth="1"/>
    <col min="48" max="48" width="3.88671875" style="363" hidden="1" customWidth="1"/>
    <col min="49" max="49" width="6.33203125" style="137" hidden="1" customWidth="1"/>
    <col min="50" max="50" width="5.77734375" style="363" hidden="1" customWidth="1"/>
    <col min="51" max="51" width="6.33203125" style="137" hidden="1" customWidth="1"/>
    <col min="52" max="52" width="5.109375" style="364" hidden="1" customWidth="1"/>
    <col min="53" max="53" width="8.109375" style="137" hidden="1" customWidth="1"/>
    <col min="54" max="55" width="6.109375" style="137" hidden="1" customWidth="1"/>
    <col min="56" max="56" width="7.33203125" style="137" hidden="1" customWidth="1"/>
    <col min="57" max="57" width="5.21875" style="137" customWidth="1"/>
    <col min="58" max="58" width="4.77734375" style="137" customWidth="1"/>
    <col min="59" max="59" width="5.21875" style="137" customWidth="1"/>
    <col min="60" max="60" width="5.33203125" style="363" customWidth="1"/>
    <col min="61" max="61" width="6.33203125" style="137" customWidth="1"/>
    <col min="62" max="63" width="5.33203125" style="137" customWidth="1"/>
    <col min="64" max="64" width="5.21875" style="340" bestFit="1" customWidth="1"/>
    <col min="65" max="65" width="7.109375" style="137" bestFit="1" customWidth="1"/>
    <col min="66" max="66" width="5.6640625" style="363" customWidth="1"/>
    <col min="67" max="67" width="6.88671875" style="136" customWidth="1"/>
    <col min="68" max="68" width="6" style="364" customWidth="1"/>
    <col min="69" max="69" width="0.88671875" style="364" hidden="1" customWidth="1"/>
    <col min="70" max="70" width="5.77734375" style="365" hidden="1" customWidth="1"/>
    <col min="71" max="71" width="10.6640625" style="364" hidden="1" customWidth="1"/>
    <col min="72" max="72" width="5.6640625" style="366" hidden="1" customWidth="1"/>
    <col min="73" max="73" width="5.21875" style="366" hidden="1" customWidth="1"/>
    <col min="74" max="74" width="5.6640625" style="366" hidden="1" customWidth="1"/>
    <col min="75" max="75" width="2.109375" style="366" hidden="1" customWidth="1"/>
    <col min="76" max="77" width="7" style="367" hidden="1" customWidth="1"/>
    <col min="78" max="78" width="8.33203125" style="372" customWidth="1"/>
    <col min="79" max="79" width="3.88671875" style="372" hidden="1" customWidth="1"/>
    <col min="80" max="80" width="0.33203125" style="372" hidden="1" customWidth="1"/>
    <col min="81" max="82" width="2.88671875" style="372" hidden="1" customWidth="1"/>
    <col min="83" max="83" width="7.33203125" style="372" hidden="1" customWidth="1"/>
    <col min="84" max="89" width="2.88671875" style="372" hidden="1" customWidth="1"/>
    <col min="90" max="90" width="5.33203125" style="137" customWidth="1"/>
    <col min="91" max="91" width="6.33203125" style="373" customWidth="1"/>
    <col min="92" max="92" width="8.33203125" style="373" customWidth="1"/>
    <col min="93" max="93" width="11.21875" style="374" hidden="1" customWidth="1"/>
    <col min="94" max="94" width="7.33203125" style="375" customWidth="1"/>
    <col min="95" max="95" width="5.6640625" style="137" bestFit="1" customWidth="1"/>
    <col min="96" max="96" width="6.88671875" style="137" customWidth="1"/>
    <col min="97" max="97" width="6.77734375" style="137" bestFit="1" customWidth="1"/>
    <col min="98" max="98" width="35.21875" style="370" bestFit="1" customWidth="1"/>
    <col min="99" max="99" width="4.21875" style="136" customWidth="1"/>
    <col min="100" max="100" width="25.6640625" style="137" customWidth="1"/>
    <col min="101" max="16384" width="9" style="137"/>
  </cols>
  <sheetData>
    <row r="1" spans="1:110" ht="51" customHeight="1">
      <c r="A1" s="134" t="s">
        <v>458</v>
      </c>
      <c r="B1" s="433" t="s">
        <v>459</v>
      </c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3"/>
      <c r="BQ1" s="433"/>
      <c r="BR1" s="433"/>
      <c r="BS1" s="433"/>
      <c r="BT1" s="433"/>
      <c r="BU1" s="433"/>
      <c r="BV1" s="433"/>
      <c r="BW1" s="433"/>
      <c r="BX1" s="433"/>
      <c r="BY1" s="433"/>
      <c r="BZ1" s="433"/>
      <c r="CA1" s="433"/>
      <c r="CB1" s="433"/>
      <c r="CC1" s="433"/>
      <c r="CD1" s="433"/>
      <c r="CE1" s="433"/>
      <c r="CF1" s="433"/>
      <c r="CG1" s="433"/>
      <c r="CH1" s="433"/>
      <c r="CI1" s="433"/>
      <c r="CJ1" s="433"/>
      <c r="CK1" s="433"/>
      <c r="CL1" s="433"/>
      <c r="CM1" s="433"/>
      <c r="CN1" s="433"/>
      <c r="CO1" s="433"/>
      <c r="CP1" s="433"/>
      <c r="CQ1" s="433"/>
      <c r="CR1" s="433"/>
      <c r="CS1" s="433"/>
      <c r="CT1" s="135"/>
      <c r="CV1" s="376"/>
      <c r="CW1" s="376"/>
      <c r="CX1" s="434"/>
      <c r="CY1" s="434"/>
      <c r="CZ1" s="376"/>
      <c r="DA1" s="377"/>
      <c r="DB1" s="434"/>
      <c r="DC1" s="434"/>
      <c r="DD1" s="376"/>
      <c r="DE1" s="376"/>
      <c r="DF1" s="376"/>
    </row>
    <row r="2" spans="1:110" ht="33.75" customHeight="1">
      <c r="A2" s="435" t="s">
        <v>460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  <c r="AX2" s="435"/>
      <c r="AY2" s="435"/>
      <c r="AZ2" s="435"/>
      <c r="BA2" s="435"/>
      <c r="BB2" s="435"/>
      <c r="BC2" s="435"/>
      <c r="BD2" s="435"/>
      <c r="BE2" s="435"/>
      <c r="BF2" s="435"/>
      <c r="BG2" s="435"/>
      <c r="BH2" s="435"/>
      <c r="BI2" s="435"/>
      <c r="BJ2" s="435"/>
      <c r="BK2" s="435"/>
      <c r="BL2" s="435"/>
      <c r="BM2" s="435"/>
      <c r="BN2" s="435"/>
      <c r="BO2" s="435"/>
      <c r="BP2" s="435"/>
      <c r="BQ2" s="435"/>
      <c r="BR2" s="435"/>
      <c r="BS2" s="435"/>
      <c r="BT2" s="435"/>
      <c r="BU2" s="435"/>
      <c r="BV2" s="435"/>
      <c r="BW2" s="435"/>
      <c r="BX2" s="435"/>
      <c r="BY2" s="435"/>
      <c r="BZ2" s="435"/>
      <c r="CA2" s="435"/>
      <c r="CB2" s="435"/>
      <c r="CC2" s="435"/>
      <c r="CD2" s="435"/>
      <c r="CE2" s="435"/>
      <c r="CF2" s="435"/>
      <c r="CG2" s="435"/>
      <c r="CH2" s="435"/>
      <c r="CI2" s="435"/>
      <c r="CJ2" s="435"/>
      <c r="CK2" s="435"/>
      <c r="CL2" s="435"/>
      <c r="CM2" s="435"/>
      <c r="CN2" s="435"/>
      <c r="CO2" s="435"/>
      <c r="CP2" s="435"/>
      <c r="CQ2" s="435"/>
      <c r="CR2" s="435"/>
      <c r="CS2" s="435"/>
      <c r="CT2" s="135"/>
    </row>
    <row r="3" spans="1:110" s="150" customFormat="1" ht="23.25" customHeight="1">
      <c r="A3" s="138"/>
      <c r="B3" s="436" t="s">
        <v>235</v>
      </c>
      <c r="C3" s="436" t="s">
        <v>424</v>
      </c>
      <c r="D3" s="439" t="s">
        <v>233</v>
      </c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1"/>
      <c r="V3" s="448" t="s">
        <v>405</v>
      </c>
      <c r="W3" s="449"/>
      <c r="X3" s="449"/>
      <c r="Y3" s="450"/>
      <c r="Z3" s="139" t="s">
        <v>291</v>
      </c>
      <c r="AA3" s="139" t="s">
        <v>291</v>
      </c>
      <c r="AB3" s="139" t="s">
        <v>291</v>
      </c>
      <c r="AC3" s="139" t="s">
        <v>291</v>
      </c>
      <c r="AD3" s="139" t="s">
        <v>291</v>
      </c>
      <c r="AE3" s="139" t="s">
        <v>291</v>
      </c>
      <c r="AF3" s="140"/>
      <c r="AG3" s="457" t="s">
        <v>406</v>
      </c>
      <c r="AH3" s="458"/>
      <c r="AI3" s="458"/>
      <c r="AJ3" s="458"/>
      <c r="AK3" s="459"/>
      <c r="AL3" s="457" t="s">
        <v>461</v>
      </c>
      <c r="AM3" s="458"/>
      <c r="AN3" s="459"/>
      <c r="AO3" s="466" t="s">
        <v>407</v>
      </c>
      <c r="AP3" s="458"/>
      <c r="AQ3" s="458"/>
      <c r="AR3" s="459"/>
      <c r="AS3" s="468" t="s">
        <v>462</v>
      </c>
      <c r="AT3" s="440"/>
      <c r="AU3" s="440"/>
      <c r="AV3" s="440"/>
      <c r="AW3" s="441"/>
      <c r="AX3" s="469" t="s">
        <v>410</v>
      </c>
      <c r="AY3" s="470"/>
      <c r="AZ3" s="471"/>
      <c r="BA3" s="472" t="s">
        <v>463</v>
      </c>
      <c r="BB3" s="473"/>
      <c r="BC3" s="473"/>
      <c r="BD3" s="474"/>
      <c r="BE3" s="481" t="s">
        <v>408</v>
      </c>
      <c r="BF3" s="425"/>
      <c r="BG3" s="425"/>
      <c r="BH3" s="425"/>
      <c r="BI3" s="426"/>
      <c r="BJ3" s="424" t="s">
        <v>409</v>
      </c>
      <c r="BK3" s="425"/>
      <c r="BL3" s="425"/>
      <c r="BM3" s="426"/>
      <c r="BN3" s="494" t="s">
        <v>464</v>
      </c>
      <c r="BO3" s="495"/>
      <c r="BP3" s="496"/>
      <c r="BQ3" s="503" t="s">
        <v>411</v>
      </c>
      <c r="BR3" s="504"/>
      <c r="BS3" s="509" t="s">
        <v>412</v>
      </c>
      <c r="BT3" s="512" t="s">
        <v>413</v>
      </c>
      <c r="BU3" s="513"/>
      <c r="BV3" s="513"/>
      <c r="BW3" s="514"/>
      <c r="BX3" s="145" t="s">
        <v>465</v>
      </c>
      <c r="BY3" s="145" t="s">
        <v>466</v>
      </c>
      <c r="BZ3" s="472" t="s">
        <v>467</v>
      </c>
      <c r="CA3" s="146"/>
      <c r="CB3" s="483" t="s">
        <v>414</v>
      </c>
      <c r="CC3" s="484"/>
      <c r="CD3" s="484"/>
      <c r="CE3" s="484"/>
      <c r="CF3" s="484"/>
      <c r="CG3" s="484"/>
      <c r="CH3" s="484"/>
      <c r="CI3" s="484"/>
      <c r="CJ3" s="484"/>
      <c r="CK3" s="485"/>
      <c r="CL3" s="523" t="s">
        <v>468</v>
      </c>
      <c r="CM3" s="538" t="s">
        <v>469</v>
      </c>
      <c r="CN3" s="540" t="s">
        <v>470</v>
      </c>
      <c r="CO3" s="147" t="s">
        <v>290</v>
      </c>
      <c r="CP3" s="540" t="s">
        <v>471</v>
      </c>
      <c r="CQ3" s="523" t="s">
        <v>472</v>
      </c>
      <c r="CR3" s="523" t="s">
        <v>473</v>
      </c>
      <c r="CS3" s="523" t="s">
        <v>474</v>
      </c>
      <c r="CT3" s="148"/>
      <c r="CU3" s="149"/>
    </row>
    <row r="4" spans="1:110" s="150" customFormat="1" ht="15.75" customHeight="1">
      <c r="A4" s="151"/>
      <c r="B4" s="437"/>
      <c r="C4" s="437"/>
      <c r="D4" s="442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4"/>
      <c r="V4" s="451"/>
      <c r="W4" s="452"/>
      <c r="X4" s="452"/>
      <c r="Y4" s="453"/>
      <c r="Z4" s="152"/>
      <c r="AA4" s="152"/>
      <c r="AB4" s="152"/>
      <c r="AC4" s="152"/>
      <c r="AD4" s="152"/>
      <c r="AE4" s="152"/>
      <c r="AF4" s="153"/>
      <c r="AG4" s="460"/>
      <c r="AH4" s="461"/>
      <c r="AI4" s="461"/>
      <c r="AJ4" s="461"/>
      <c r="AK4" s="462"/>
      <c r="AL4" s="154"/>
      <c r="AM4" s="153"/>
      <c r="AN4" s="155"/>
      <c r="AO4" s="467"/>
      <c r="AP4" s="461"/>
      <c r="AQ4" s="461"/>
      <c r="AR4" s="462"/>
      <c r="AS4" s="442"/>
      <c r="AT4" s="443"/>
      <c r="AU4" s="443"/>
      <c r="AV4" s="443"/>
      <c r="AW4" s="444"/>
      <c r="AX4" s="526" t="s">
        <v>416</v>
      </c>
      <c r="AY4" s="527"/>
      <c r="AZ4" s="528"/>
      <c r="BA4" s="475"/>
      <c r="BB4" s="476"/>
      <c r="BC4" s="476"/>
      <c r="BD4" s="477"/>
      <c r="BE4" s="482"/>
      <c r="BF4" s="428"/>
      <c r="BG4" s="428"/>
      <c r="BH4" s="428"/>
      <c r="BI4" s="429"/>
      <c r="BJ4" s="427"/>
      <c r="BK4" s="428"/>
      <c r="BL4" s="428"/>
      <c r="BM4" s="429"/>
      <c r="BN4" s="497"/>
      <c r="BO4" s="498"/>
      <c r="BP4" s="499"/>
      <c r="BQ4" s="505"/>
      <c r="BR4" s="506"/>
      <c r="BS4" s="510"/>
      <c r="BT4" s="515"/>
      <c r="BU4" s="516"/>
      <c r="BV4" s="516"/>
      <c r="BW4" s="517"/>
      <c r="BX4" s="529" t="s">
        <v>475</v>
      </c>
      <c r="BY4" s="157"/>
      <c r="BZ4" s="475"/>
      <c r="CA4" s="158"/>
      <c r="CB4" s="141"/>
      <c r="CC4" s="140"/>
      <c r="CD4" s="140"/>
      <c r="CE4" s="140"/>
      <c r="CF4" s="140"/>
      <c r="CG4" s="140"/>
      <c r="CH4" s="140"/>
      <c r="CI4" s="140"/>
      <c r="CJ4" s="140"/>
      <c r="CK4" s="142"/>
      <c r="CL4" s="524"/>
      <c r="CM4" s="539"/>
      <c r="CN4" s="541"/>
      <c r="CO4" s="159"/>
      <c r="CP4" s="541"/>
      <c r="CQ4" s="524"/>
      <c r="CR4" s="524"/>
      <c r="CS4" s="524"/>
      <c r="CT4" s="160"/>
      <c r="CU4" s="149"/>
    </row>
    <row r="5" spans="1:110" s="150" customFormat="1" ht="14.25" customHeight="1">
      <c r="A5" s="151"/>
      <c r="B5" s="437"/>
      <c r="C5" s="437"/>
      <c r="D5" s="445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7"/>
      <c r="V5" s="454"/>
      <c r="W5" s="455"/>
      <c r="X5" s="455"/>
      <c r="Y5" s="456"/>
      <c r="Z5" s="161" t="s">
        <v>329</v>
      </c>
      <c r="AA5" s="161" t="s">
        <v>330</v>
      </c>
      <c r="AB5" s="161" t="s">
        <v>331</v>
      </c>
      <c r="AC5" s="161" t="s">
        <v>332</v>
      </c>
      <c r="AD5" s="161" t="s">
        <v>333</v>
      </c>
      <c r="AE5" s="161" t="s">
        <v>334</v>
      </c>
      <c r="AF5" s="162"/>
      <c r="AG5" s="463"/>
      <c r="AH5" s="464"/>
      <c r="AI5" s="464"/>
      <c r="AJ5" s="464"/>
      <c r="AK5" s="465"/>
      <c r="AL5" s="460" t="s">
        <v>416</v>
      </c>
      <c r="AM5" s="461"/>
      <c r="AN5" s="462"/>
      <c r="AO5" s="463"/>
      <c r="AP5" s="464"/>
      <c r="AQ5" s="464"/>
      <c r="AR5" s="465"/>
      <c r="AS5" s="445"/>
      <c r="AT5" s="446"/>
      <c r="AU5" s="446"/>
      <c r="AV5" s="446"/>
      <c r="AW5" s="447"/>
      <c r="AX5" s="531" t="s">
        <v>476</v>
      </c>
      <c r="AY5" s="532"/>
      <c r="AZ5" s="533"/>
      <c r="BA5" s="478"/>
      <c r="BB5" s="479"/>
      <c r="BC5" s="479"/>
      <c r="BD5" s="480"/>
      <c r="BE5" s="430"/>
      <c r="BF5" s="431"/>
      <c r="BG5" s="431"/>
      <c r="BH5" s="431"/>
      <c r="BI5" s="432"/>
      <c r="BJ5" s="430"/>
      <c r="BK5" s="431"/>
      <c r="BL5" s="431"/>
      <c r="BM5" s="432"/>
      <c r="BN5" s="500"/>
      <c r="BO5" s="501"/>
      <c r="BP5" s="502"/>
      <c r="BQ5" s="507"/>
      <c r="BR5" s="508"/>
      <c r="BS5" s="511"/>
      <c r="BT5" s="518"/>
      <c r="BU5" s="519"/>
      <c r="BV5" s="519"/>
      <c r="BW5" s="520"/>
      <c r="BX5" s="529"/>
      <c r="BY5" s="157"/>
      <c r="BZ5" s="475"/>
      <c r="CA5" s="158"/>
      <c r="CB5" s="138" t="s">
        <v>338</v>
      </c>
      <c r="CC5" s="457" t="s">
        <v>417</v>
      </c>
      <c r="CD5" s="459"/>
      <c r="CE5" s="138" t="s">
        <v>338</v>
      </c>
      <c r="CF5" s="138" t="s">
        <v>418</v>
      </c>
      <c r="CG5" s="457" t="s">
        <v>419</v>
      </c>
      <c r="CH5" s="459"/>
      <c r="CI5" s="138" t="s">
        <v>420</v>
      </c>
      <c r="CJ5" s="138" t="s">
        <v>415</v>
      </c>
      <c r="CK5" s="138" t="s">
        <v>421</v>
      </c>
      <c r="CL5" s="524"/>
      <c r="CM5" s="539"/>
      <c r="CN5" s="541"/>
      <c r="CO5" s="159" t="s">
        <v>422</v>
      </c>
      <c r="CP5" s="541"/>
      <c r="CQ5" s="524"/>
      <c r="CR5" s="524"/>
      <c r="CS5" s="524"/>
      <c r="CT5" s="160"/>
      <c r="CU5" s="149"/>
    </row>
    <row r="6" spans="1:110" s="150" customFormat="1" ht="32.25" customHeight="1">
      <c r="A6" s="151" t="s">
        <v>235</v>
      </c>
      <c r="B6" s="437"/>
      <c r="C6" s="437"/>
      <c r="D6" s="163" t="s">
        <v>425</v>
      </c>
      <c r="E6" s="164" t="s">
        <v>291</v>
      </c>
      <c r="F6" s="163" t="s">
        <v>426</v>
      </c>
      <c r="G6" s="164" t="s">
        <v>291</v>
      </c>
      <c r="H6" s="163" t="s">
        <v>426</v>
      </c>
      <c r="I6" s="164" t="s">
        <v>291</v>
      </c>
      <c r="J6" s="165" t="s">
        <v>426</v>
      </c>
      <c r="K6" s="166" t="s">
        <v>426</v>
      </c>
      <c r="L6" s="164" t="s">
        <v>291</v>
      </c>
      <c r="M6" s="163" t="s">
        <v>426</v>
      </c>
      <c r="N6" s="164" t="s">
        <v>291</v>
      </c>
      <c r="O6" s="163" t="s">
        <v>426</v>
      </c>
      <c r="P6" s="164" t="s">
        <v>291</v>
      </c>
      <c r="Q6" s="165" t="s">
        <v>426</v>
      </c>
      <c r="R6" s="156" t="s">
        <v>232</v>
      </c>
      <c r="S6" s="167" t="s">
        <v>232</v>
      </c>
      <c r="T6" s="168" t="s">
        <v>291</v>
      </c>
      <c r="U6" s="168" t="s">
        <v>291</v>
      </c>
      <c r="V6" s="543" t="s">
        <v>394</v>
      </c>
      <c r="W6" s="543" t="s">
        <v>395</v>
      </c>
      <c r="X6" s="543" t="s">
        <v>232</v>
      </c>
      <c r="Y6" s="545" t="s">
        <v>338</v>
      </c>
      <c r="Z6" s="169"/>
      <c r="AA6" s="169"/>
      <c r="AB6" s="169"/>
      <c r="AC6" s="169"/>
      <c r="AD6" s="169"/>
      <c r="AE6" s="169"/>
      <c r="AF6" s="170"/>
      <c r="AG6" s="547" t="s">
        <v>427</v>
      </c>
      <c r="AH6" s="547"/>
      <c r="AI6" s="548" t="s">
        <v>338</v>
      </c>
      <c r="AJ6" s="549"/>
      <c r="AK6" s="550" t="s">
        <v>232</v>
      </c>
      <c r="AL6" s="552" t="s">
        <v>428</v>
      </c>
      <c r="AM6" s="553"/>
      <c r="AN6" s="554"/>
      <c r="AO6" s="550" t="s">
        <v>429</v>
      </c>
      <c r="AP6" s="550" t="s">
        <v>430</v>
      </c>
      <c r="AQ6" s="548" t="s">
        <v>431</v>
      </c>
      <c r="AR6" s="549"/>
      <c r="AS6" s="534" t="s">
        <v>427</v>
      </c>
      <c r="AT6" s="535"/>
      <c r="AU6" s="534" t="s">
        <v>338</v>
      </c>
      <c r="AV6" s="535"/>
      <c r="AW6" s="436" t="s">
        <v>232</v>
      </c>
      <c r="AX6" s="143" t="s">
        <v>432</v>
      </c>
      <c r="AY6" s="536" t="s">
        <v>338</v>
      </c>
      <c r="AZ6" s="555" t="s">
        <v>232</v>
      </c>
      <c r="BA6" s="557" t="s">
        <v>477</v>
      </c>
      <c r="BB6" s="559" t="s">
        <v>478</v>
      </c>
      <c r="BC6" s="561" t="s">
        <v>479</v>
      </c>
      <c r="BD6" s="557" t="s">
        <v>480</v>
      </c>
      <c r="BE6" s="534" t="s">
        <v>427</v>
      </c>
      <c r="BF6" s="535"/>
      <c r="BG6" s="563" t="s">
        <v>338</v>
      </c>
      <c r="BH6" s="564"/>
      <c r="BI6" s="436" t="s">
        <v>232</v>
      </c>
      <c r="BJ6" s="534" t="s">
        <v>427</v>
      </c>
      <c r="BK6" s="535"/>
      <c r="BL6" s="565" t="s">
        <v>338</v>
      </c>
      <c r="BM6" s="436" t="s">
        <v>232</v>
      </c>
      <c r="BN6" s="171" t="s">
        <v>432</v>
      </c>
      <c r="BO6" s="521" t="s">
        <v>338</v>
      </c>
      <c r="BP6" s="486" t="s">
        <v>232</v>
      </c>
      <c r="BQ6" s="144" t="s">
        <v>432</v>
      </c>
      <c r="BR6" s="488" t="s">
        <v>338</v>
      </c>
      <c r="BS6" s="511"/>
      <c r="BT6" s="490" t="s">
        <v>433</v>
      </c>
      <c r="BU6" s="491"/>
      <c r="BV6" s="492" t="s">
        <v>434</v>
      </c>
      <c r="BW6" s="493"/>
      <c r="BX6" s="529"/>
      <c r="BY6" s="157"/>
      <c r="BZ6" s="475"/>
      <c r="CA6" s="158"/>
      <c r="CB6" s="161" t="s">
        <v>435</v>
      </c>
      <c r="CC6" s="463"/>
      <c r="CD6" s="465"/>
      <c r="CE6" s="161" t="s">
        <v>436</v>
      </c>
      <c r="CF6" s="161" t="s">
        <v>437</v>
      </c>
      <c r="CG6" s="463"/>
      <c r="CH6" s="465"/>
      <c r="CI6" s="161" t="s">
        <v>438</v>
      </c>
      <c r="CJ6" s="161" t="s">
        <v>423</v>
      </c>
      <c r="CK6" s="161" t="s">
        <v>439</v>
      </c>
      <c r="CL6" s="524"/>
      <c r="CM6" s="539"/>
      <c r="CN6" s="541"/>
      <c r="CO6" s="159" t="s">
        <v>440</v>
      </c>
      <c r="CP6" s="541"/>
      <c r="CQ6" s="524"/>
      <c r="CR6" s="524"/>
      <c r="CS6" s="524"/>
      <c r="CT6" s="160" t="s">
        <v>424</v>
      </c>
      <c r="CU6" s="149"/>
    </row>
    <row r="7" spans="1:110" s="150" customFormat="1" ht="32.25" customHeight="1">
      <c r="A7" s="161"/>
      <c r="B7" s="438"/>
      <c r="C7" s="438"/>
      <c r="D7" s="173" t="s">
        <v>329</v>
      </c>
      <c r="E7" s="174" t="s">
        <v>329</v>
      </c>
      <c r="F7" s="173" t="s">
        <v>330</v>
      </c>
      <c r="G7" s="174" t="s">
        <v>330</v>
      </c>
      <c r="H7" s="173" t="s">
        <v>331</v>
      </c>
      <c r="I7" s="174" t="s">
        <v>331</v>
      </c>
      <c r="J7" s="175" t="s">
        <v>394</v>
      </c>
      <c r="K7" s="176" t="s">
        <v>332</v>
      </c>
      <c r="L7" s="174" t="s">
        <v>332</v>
      </c>
      <c r="M7" s="173" t="s">
        <v>333</v>
      </c>
      <c r="N7" s="174" t="s">
        <v>333</v>
      </c>
      <c r="O7" s="173" t="s">
        <v>334</v>
      </c>
      <c r="P7" s="174" t="s">
        <v>334</v>
      </c>
      <c r="Q7" s="175" t="s">
        <v>395</v>
      </c>
      <c r="R7" s="174" t="s">
        <v>291</v>
      </c>
      <c r="S7" s="177" t="s">
        <v>426</v>
      </c>
      <c r="T7" s="174" t="s">
        <v>394</v>
      </c>
      <c r="U7" s="174" t="s">
        <v>395</v>
      </c>
      <c r="V7" s="544"/>
      <c r="W7" s="544"/>
      <c r="X7" s="544"/>
      <c r="Y7" s="546"/>
      <c r="Z7" s="178"/>
      <c r="AA7" s="178"/>
      <c r="AB7" s="178"/>
      <c r="AC7" s="178"/>
      <c r="AD7" s="178"/>
      <c r="AE7" s="178"/>
      <c r="AF7" s="161"/>
      <c r="AG7" s="161" t="s">
        <v>441</v>
      </c>
      <c r="AH7" s="161" t="s">
        <v>442</v>
      </c>
      <c r="AI7" s="161" t="s">
        <v>443</v>
      </c>
      <c r="AJ7" s="161" t="s">
        <v>444</v>
      </c>
      <c r="AK7" s="551"/>
      <c r="AL7" s="179" t="s">
        <v>427</v>
      </c>
      <c r="AM7" s="179" t="s">
        <v>338</v>
      </c>
      <c r="AN7" s="180" t="s">
        <v>232</v>
      </c>
      <c r="AO7" s="551"/>
      <c r="AP7" s="551"/>
      <c r="AQ7" s="179" t="s">
        <v>442</v>
      </c>
      <c r="AR7" s="179" t="s">
        <v>338</v>
      </c>
      <c r="AS7" s="172" t="s">
        <v>441</v>
      </c>
      <c r="AT7" s="172" t="s">
        <v>442</v>
      </c>
      <c r="AU7" s="172" t="s">
        <v>443</v>
      </c>
      <c r="AV7" s="181" t="s">
        <v>444</v>
      </c>
      <c r="AW7" s="438"/>
      <c r="AX7" s="172" t="s">
        <v>445</v>
      </c>
      <c r="AY7" s="537"/>
      <c r="AZ7" s="556"/>
      <c r="BA7" s="558"/>
      <c r="BB7" s="560"/>
      <c r="BC7" s="562"/>
      <c r="BD7" s="558"/>
      <c r="BE7" s="172" t="s">
        <v>441</v>
      </c>
      <c r="BF7" s="172" t="s">
        <v>442</v>
      </c>
      <c r="BG7" s="182" t="s">
        <v>443</v>
      </c>
      <c r="BH7" s="183" t="s">
        <v>444</v>
      </c>
      <c r="BI7" s="438"/>
      <c r="BJ7" s="172" t="s">
        <v>441</v>
      </c>
      <c r="BK7" s="172" t="s">
        <v>442</v>
      </c>
      <c r="BL7" s="566"/>
      <c r="BM7" s="438"/>
      <c r="BN7" s="172" t="s">
        <v>445</v>
      </c>
      <c r="BO7" s="522"/>
      <c r="BP7" s="487"/>
      <c r="BQ7" s="184" t="s">
        <v>445</v>
      </c>
      <c r="BR7" s="489"/>
      <c r="BS7" s="489"/>
      <c r="BT7" s="185" t="s">
        <v>446</v>
      </c>
      <c r="BU7" s="185" t="s">
        <v>447</v>
      </c>
      <c r="BV7" s="185" t="s">
        <v>446</v>
      </c>
      <c r="BW7" s="186" t="s">
        <v>447</v>
      </c>
      <c r="BX7" s="530"/>
      <c r="BY7" s="187"/>
      <c r="BZ7" s="478"/>
      <c r="CA7" s="188"/>
      <c r="CB7" s="161" t="s">
        <v>448</v>
      </c>
      <c r="CC7" s="161" t="s">
        <v>448</v>
      </c>
      <c r="CD7" s="161" t="s">
        <v>449</v>
      </c>
      <c r="CE7" s="161" t="s">
        <v>448</v>
      </c>
      <c r="CF7" s="161" t="s">
        <v>448</v>
      </c>
      <c r="CG7" s="161" t="s">
        <v>448</v>
      </c>
      <c r="CH7" s="161" t="s">
        <v>449</v>
      </c>
      <c r="CI7" s="161" t="s">
        <v>448</v>
      </c>
      <c r="CJ7" s="161" t="s">
        <v>448</v>
      </c>
      <c r="CK7" s="161" t="s">
        <v>449</v>
      </c>
      <c r="CL7" s="525"/>
      <c r="CM7" s="487"/>
      <c r="CN7" s="542"/>
      <c r="CO7" s="189" t="s">
        <v>450</v>
      </c>
      <c r="CP7" s="542"/>
      <c r="CQ7" s="525"/>
      <c r="CR7" s="525"/>
      <c r="CS7" s="525"/>
      <c r="CT7" s="190"/>
      <c r="CU7" s="149"/>
    </row>
    <row r="8" spans="1:110" s="227" customFormat="1" ht="32.25" customHeight="1">
      <c r="A8" s="191">
        <v>1</v>
      </c>
      <c r="B8" s="192">
        <v>1</v>
      </c>
      <c r="C8" s="193" t="s">
        <v>249</v>
      </c>
      <c r="D8" s="194">
        <v>431</v>
      </c>
      <c r="E8" s="195">
        <f t="shared" ref="E8:E34" si="0">IF(D8&lt;&gt;0,IF(D8&lt;45,1,IF(D8&lt;80,2,IF(D8&lt;115,3,IF(D8&lt;150,4,IF(D8&lt;185,5,IF(D8&lt;220,6,IF(D8&lt;255,7,IF(D8&lt;290,8,IF(D8&lt;325,9,IF(D8&lt;360,10,IF(D8&lt;395,11,IF(D8&lt;430,12,IF(D8&lt;465,13,IF(D8&lt;500,14,IF(D8&lt;535,15,""))))))))))))))))</f>
        <v>13</v>
      </c>
      <c r="F8" s="194">
        <v>426</v>
      </c>
      <c r="G8" s="195">
        <f t="shared" ref="G8:G34" si="1">IF(F8&lt;&gt;0,IF(F8&lt;45,1,IF(F8&lt;80,2,IF(F8&lt;115,3,IF(F8&lt;150,4,IF(F8&lt;185,5,IF(F8&lt;220,6,IF(F8&lt;255,7,IF(F8&lt;290,8,IF(F8&lt;325,9,IF(F8&lt;360,10,IF(F8&lt;395,11,IF(F8&lt;430,12,IF(F8&lt;465,13,IF(F8&lt;500,14,IF(F8&lt;535,15,""))))))))))))))))</f>
        <v>12</v>
      </c>
      <c r="H8" s="194">
        <v>426</v>
      </c>
      <c r="I8" s="195">
        <f t="shared" ref="I8:I34" si="2">IF(H8&lt;&gt;0,IF(H8&lt;45,1,IF(H8&lt;80,2,IF(H8&lt;115,3,IF(H8&lt;150,4,IF(H8&lt;185,5,IF(H8&lt;220,6,IF(H8&lt;255,7,IF(H8&lt;290,8,IF(H8&lt;325,9,IF(H8&lt;360,10,IF(H8&lt;395,11,IF(H8&lt;430,12,IF(H8&lt;465,13,IF(H8&lt;500,14,IF(H8&lt;535,15,""))))))))))))))))</f>
        <v>12</v>
      </c>
      <c r="J8" s="196">
        <f t="shared" ref="J8:J34" si="3">D8+F8+H8</f>
        <v>1283</v>
      </c>
      <c r="K8" s="194">
        <v>455</v>
      </c>
      <c r="L8" s="195">
        <f t="shared" ref="L8:L34" si="4">IF(K8&lt;&gt;0,IF(K8&lt;45,1,IF(K8&lt;80,2,IF(K8&lt;115,3,IF(K8&lt;150,4,IF(K8&lt;185,5,IF(K8&lt;220,6,IF(K8&lt;255,7,IF(K8&lt;290,8,IF(K8&lt;325,9,IF(K8&lt;360,10,IF(K8&lt;395,11,IF(K8&lt;430,12,IF(K8&lt;465,13,IF(K8&lt;500,14,IF(K8&lt;535,15,""))))))))))))))))</f>
        <v>13</v>
      </c>
      <c r="M8" s="194">
        <v>421</v>
      </c>
      <c r="N8" s="195">
        <f t="shared" ref="N8:N34" si="5">IF(M8&lt;&gt;0,IF(M8&lt;45,1,IF(M8&lt;80,2,IF(M8&lt;115,3,IF(M8&lt;150,4,IF(M8&lt;185,5,IF(M8&lt;220,6,IF(M8&lt;255,7,IF(M8&lt;290,8,IF(M8&lt;325,9,IF(M8&lt;360,10,IF(M8&lt;395,11,IF(M8&lt;430,12,IF(M8&lt;465,13,IF(M8&lt;500,14,IF(M8&lt;535,15,""))))))))))))))))</f>
        <v>12</v>
      </c>
      <c r="O8" s="194">
        <v>424</v>
      </c>
      <c r="P8" s="197">
        <f t="shared" ref="P8:P34" si="6">IF(O8&lt;&gt;0,IF(O8&lt;45,1,IF(O8&lt;80,2,IF(O8&lt;115,3,IF(O8&lt;150,4,IF(O8&lt;185,5,IF(O8&lt;220,6,IF(O8&lt;255,7,IF(O8&lt;290,8,IF(O8&lt;325,9,IF(O8&lt;360,10,IF(O8&lt;395,11,IF(O8&lt;430,12,IF(O8&lt;465,13,IF(O8&lt;500,14,IF(O8&lt;535,15,""))))))))))))))))</f>
        <v>12</v>
      </c>
      <c r="Q8" s="196">
        <f t="shared" ref="Q8:Q34" si="7">K8+M8+O8</f>
        <v>1300</v>
      </c>
      <c r="R8" s="196">
        <f>SUM(E8,G8,I8,L8,N8,P8)</f>
        <v>74</v>
      </c>
      <c r="S8" s="198">
        <f t="shared" ref="S8:S35" si="8">J8+Q8</f>
        <v>2583</v>
      </c>
      <c r="T8" s="196">
        <f t="shared" ref="T8:T35" si="9">E8+G8+I8</f>
        <v>37</v>
      </c>
      <c r="U8" s="196">
        <f t="shared" ref="U8:U35" si="10">L8+N8+P8</f>
        <v>37</v>
      </c>
      <c r="V8" s="199">
        <f t="shared" ref="V8:V35" si="11">(T8*30)/20</f>
        <v>55.5</v>
      </c>
      <c r="W8" s="199">
        <f t="shared" ref="W8:W35" si="12">(U8*35)/20</f>
        <v>64.75</v>
      </c>
      <c r="X8" s="199">
        <f t="shared" ref="X8:X35" si="13">SUM(V8:W8)</f>
        <v>120.25</v>
      </c>
      <c r="Y8" s="200">
        <f t="shared" ref="Y8:Y34" si="14">ROUND(X8,0)</f>
        <v>120</v>
      </c>
      <c r="Z8" s="201">
        <f t="shared" ref="Z8:Z22" si="15">IF(D8&lt;45,1,IF(D8&lt;80,2,IF(D8&lt;115,3,IF(D8&lt;150,4,IF(D8&lt;185,5,IF(D8&lt;220,6,IF(D8&lt;255,7,IF(D8&lt;290,8,IF(D8&lt;325,9,IF(D8&lt;360,10,IF(D8&lt;395,11,IF(D8&lt;430,12,IF(D8&lt;465,13,IF(D8&lt;500,14,IF(D8&lt;535,15,"")))))))))))))))</f>
        <v>13</v>
      </c>
      <c r="AA8" s="201">
        <f t="shared" ref="AA8:AA34" si="16">IF(F8&lt;45,1,IF(F8&lt;80,2,IF(F8&lt;115,3,IF(F8&lt;150,4,IF(F8&lt;185,5,IF(F8&lt;220,6,IF(F8&lt;255,7,IF(F8&lt;290,8,IF(F8&lt;325,9,IF(F8&lt;360,10,IF(F8&lt;395,11,IF(F8&lt;430,12,IF(F8&lt;465,13,IF(F8&lt;500,14,IF(F8&lt;535,15,"")))))))))))))))</f>
        <v>12</v>
      </c>
      <c r="AB8" s="201">
        <f t="shared" ref="AB8:AB34" si="17">IF(H8&lt;45,1,IF(H8&lt;80,2,IF(H8&lt;115,3,IF(H8&lt;150,4,IF(H8&lt;185,5,IF(H8&lt;220,6,IF(H8&lt;255,7,IF(H8&lt;290,8,IF(H8&lt;325,9,IF(H8&lt;360,10,IF(H8&lt;395,11,IF(H8&lt;430,12,IF(H8&lt;465,13,IF(H8&lt;500,14,IF(H8&lt;535,15,"")))))))))))))))</f>
        <v>12</v>
      </c>
      <c r="AC8" s="201">
        <f t="shared" ref="AC8:AC34" si="18">IF(K8&lt;45,1,IF(K8&lt;80,2,IF(K8&lt;115,3,IF(K8&lt;150,4,IF(K8&lt;185,5,IF(K8&lt;220,6,IF(K8&lt;255,7,IF(K8&lt;290,8,IF(K8&lt;325,9,IF(K8&lt;360,10,IF(K8&lt;395,11,IF(K8&lt;430,12,IF(K8&lt;465,13,IF(K8&lt;500,14,IF(K8&lt;535,15,"")))))))))))))))</f>
        <v>13</v>
      </c>
      <c r="AD8" s="201">
        <f t="shared" ref="AD8:AD34" si="19">IF(M8&lt;45,1,IF(M8&lt;80,2,IF(M8&lt;115,3,IF(M8&lt;150,4,IF(M8&lt;185,5,IF(M8&lt;220,6,IF(M8&lt;255,7,IF(M8&lt;290,8,IF(M8&lt;325,9,IF(M8&lt;360,10,IF(M8&lt;395,11,IF(M8&lt;430,12,IF(M8&lt;465,13,IF(M8&lt;500,14,IF(M8&lt;535,15,"")))))))))))))))</f>
        <v>12</v>
      </c>
      <c r="AE8" s="201">
        <f t="shared" ref="AE8:AE34" si="20">IF(O8&lt;45,1,IF(O8&lt;80,2,IF(O8&lt;115,3,IF(O8&lt;150,4,IF(O8&lt;185,5,IF(O8&lt;220,6,IF(O8&lt;255,7,IF(O8&lt;290,8,IF(O8&lt;325,9,IF(O8&lt;360,10,IF(O8&lt;395,11,IF(O8&lt;430,12,IF(O8&lt;465,13,IF(O8&lt;500,14,IF(O8&lt;535,15,"")))))))))))))))</f>
        <v>12</v>
      </c>
      <c r="AF8" s="196" t="str">
        <f t="shared" ref="AF8:AF34" si="21">IF($S8&lt;120,"1",IF($S8&lt;720,"1+1",IF($S8&lt;1080,"1+2",IF($S8&lt;1680,"1+3","1+4"))))</f>
        <v>1+4</v>
      </c>
      <c r="AG8" s="196">
        <v>1</v>
      </c>
      <c r="AH8" s="196">
        <v>4</v>
      </c>
      <c r="AI8" s="196">
        <v>125</v>
      </c>
      <c r="AJ8" s="196">
        <v>3</v>
      </c>
      <c r="AK8" s="196">
        <f>SUM(AG8:AJ8)</f>
        <v>133</v>
      </c>
      <c r="AL8" s="196">
        <v>0</v>
      </c>
      <c r="AM8" s="196">
        <v>6</v>
      </c>
      <c r="AN8" s="196">
        <v>6</v>
      </c>
      <c r="AO8" s="202">
        <v>3</v>
      </c>
      <c r="AP8" s="196">
        <v>0</v>
      </c>
      <c r="AQ8" s="196">
        <v>0</v>
      </c>
      <c r="AR8" s="196"/>
      <c r="AS8" s="203">
        <v>1</v>
      </c>
      <c r="AT8" s="203">
        <v>4</v>
      </c>
      <c r="AU8" s="203">
        <v>121</v>
      </c>
      <c r="AV8" s="203">
        <v>1</v>
      </c>
      <c r="AW8" s="192">
        <f t="shared" ref="AW8:AW34" si="22">SUM(AS8:AV8)</f>
        <v>127</v>
      </c>
      <c r="AX8" s="204">
        <v>0</v>
      </c>
      <c r="AY8" s="196">
        <v>2</v>
      </c>
      <c r="AZ8" s="205">
        <v>2</v>
      </c>
      <c r="BA8" s="206"/>
      <c r="BB8" s="205">
        <v>8</v>
      </c>
      <c r="BC8" s="207">
        <v>5</v>
      </c>
      <c r="BD8" s="208">
        <v>1</v>
      </c>
      <c r="BE8" s="203">
        <v>1</v>
      </c>
      <c r="BF8" s="203">
        <v>4</v>
      </c>
      <c r="BG8" s="203">
        <v>118</v>
      </c>
      <c r="BH8" s="209">
        <v>2</v>
      </c>
      <c r="BI8" s="192">
        <f t="shared" ref="BI8:BI34" si="23">SUM(BE8:BH8)</f>
        <v>125</v>
      </c>
      <c r="BJ8" s="203">
        <v>1</v>
      </c>
      <c r="BK8" s="203">
        <f t="shared" ref="BK8:BK34" si="24">IF(S8&lt;=119,0,IF(S8&lt;=719,1,IF(S8&lt;=1079,2,IF(S8&lt;=1679,3,IF(S8&lt;=1680,4,IF(S8&gt;1680,4))))))</f>
        <v>4</v>
      </c>
      <c r="BL8" s="210">
        <f t="shared" ref="BL8:BL34" si="25">Y8</f>
        <v>120</v>
      </c>
      <c r="BM8" s="192">
        <f t="shared" ref="BM8:BM34" si="26">BJ8+BL8+BK8</f>
        <v>125</v>
      </c>
      <c r="BN8" s="211">
        <f t="shared" ref="BN8:BN34" si="27">(AS8+AT8)-(BJ8+BK8)</f>
        <v>0</v>
      </c>
      <c r="BO8" s="212">
        <f t="shared" ref="BO8:BO34" si="28">(BG8+BH8)-BL8</f>
        <v>0</v>
      </c>
      <c r="BP8" s="128">
        <f>SUM(BN8:BO8)</f>
        <v>0</v>
      </c>
      <c r="BQ8" s="213">
        <v>1</v>
      </c>
      <c r="BR8" s="213">
        <v>8</v>
      </c>
      <c r="BS8" s="214">
        <f t="shared" ref="BS8:BS34" si="29">SUM(BG8:BH8)-BR8-BL8</f>
        <v>-8</v>
      </c>
      <c r="BT8" s="215"/>
      <c r="BU8" s="215"/>
      <c r="BV8" s="215">
        <v>4</v>
      </c>
      <c r="BW8" s="215">
        <v>0</v>
      </c>
      <c r="BX8" s="216">
        <f t="shared" ref="BX8:BX34" si="30">BG8-BL8</f>
        <v>-2</v>
      </c>
      <c r="BY8" s="216">
        <f>BN8+BX8</f>
        <v>-2</v>
      </c>
      <c r="BZ8" s="217">
        <v>4</v>
      </c>
      <c r="CA8" s="218"/>
      <c r="CB8" s="218">
        <v>6</v>
      </c>
      <c r="CC8" s="218">
        <v>1</v>
      </c>
      <c r="CD8" s="218"/>
      <c r="CE8" s="218"/>
      <c r="CF8" s="218"/>
      <c r="CG8" s="218"/>
      <c r="CH8" s="218"/>
      <c r="CI8" s="218">
        <v>1</v>
      </c>
      <c r="CJ8" s="218"/>
      <c r="CK8" s="218"/>
      <c r="CL8" s="219">
        <v>3</v>
      </c>
      <c r="CM8" s="220">
        <f>BO8+BZ8+CL8</f>
        <v>7</v>
      </c>
      <c r="CN8" s="221">
        <f>(((BG8+BH8)*100)/BL8)-100</f>
        <v>0</v>
      </c>
      <c r="CO8" s="222" t="e">
        <f>RANK(#REF!,#REF!,1)</f>
        <v>#REF!</v>
      </c>
      <c r="CP8" s="223">
        <f t="shared" ref="CP8:CP35" si="31">(((BG8+BZ8+CL8)*100)/BL8)-100</f>
        <v>4.1666666666666714</v>
      </c>
      <c r="CQ8" s="192">
        <v>0</v>
      </c>
      <c r="CR8" s="203">
        <v>1</v>
      </c>
      <c r="CS8" s="224">
        <v>1</v>
      </c>
      <c r="CT8" s="225" t="s">
        <v>249</v>
      </c>
      <c r="CU8" s="226"/>
    </row>
    <row r="9" spans="1:110" s="227" customFormat="1" ht="32.25" customHeight="1">
      <c r="A9" s="228">
        <v>11</v>
      </c>
      <c r="B9" s="229">
        <v>2</v>
      </c>
      <c r="C9" s="230" t="s">
        <v>259</v>
      </c>
      <c r="D9" s="231">
        <v>416</v>
      </c>
      <c r="E9" s="232">
        <f t="shared" si="0"/>
        <v>12</v>
      </c>
      <c r="F9" s="231">
        <v>415</v>
      </c>
      <c r="G9" s="232">
        <f t="shared" si="1"/>
        <v>12</v>
      </c>
      <c r="H9" s="231">
        <v>376</v>
      </c>
      <c r="I9" s="232">
        <f t="shared" si="2"/>
        <v>11</v>
      </c>
      <c r="J9" s="233">
        <f t="shared" si="3"/>
        <v>1207</v>
      </c>
      <c r="K9" s="231">
        <v>360</v>
      </c>
      <c r="L9" s="232">
        <f t="shared" si="4"/>
        <v>11</v>
      </c>
      <c r="M9" s="231">
        <v>347</v>
      </c>
      <c r="N9" s="232">
        <f t="shared" si="5"/>
        <v>10</v>
      </c>
      <c r="O9" s="231">
        <v>314</v>
      </c>
      <c r="P9" s="234">
        <f t="shared" si="6"/>
        <v>9</v>
      </c>
      <c r="Q9" s="233">
        <f t="shared" si="7"/>
        <v>1021</v>
      </c>
      <c r="R9" s="233">
        <f t="shared" ref="R9:R34" si="32">SUM(E9,G9,I9,L9,N9,P9)</f>
        <v>65</v>
      </c>
      <c r="S9" s="235">
        <f t="shared" si="8"/>
        <v>2228</v>
      </c>
      <c r="T9" s="233">
        <f t="shared" si="9"/>
        <v>35</v>
      </c>
      <c r="U9" s="233">
        <f t="shared" si="10"/>
        <v>30</v>
      </c>
      <c r="V9" s="236">
        <f t="shared" si="11"/>
        <v>52.5</v>
      </c>
      <c r="W9" s="236">
        <f t="shared" si="12"/>
        <v>52.5</v>
      </c>
      <c r="X9" s="236">
        <f t="shared" si="13"/>
        <v>105</v>
      </c>
      <c r="Y9" s="237">
        <f t="shared" si="14"/>
        <v>105</v>
      </c>
      <c r="Z9" s="238">
        <f t="shared" si="15"/>
        <v>12</v>
      </c>
      <c r="AA9" s="238">
        <f t="shared" si="16"/>
        <v>12</v>
      </c>
      <c r="AB9" s="238">
        <f t="shared" si="17"/>
        <v>11</v>
      </c>
      <c r="AC9" s="238">
        <f t="shared" si="18"/>
        <v>11</v>
      </c>
      <c r="AD9" s="238">
        <f t="shared" si="19"/>
        <v>10</v>
      </c>
      <c r="AE9" s="238">
        <f t="shared" si="20"/>
        <v>9</v>
      </c>
      <c r="AF9" s="233" t="str">
        <f t="shared" si="21"/>
        <v>1+4</v>
      </c>
      <c r="AG9" s="233">
        <v>1</v>
      </c>
      <c r="AH9" s="233">
        <v>4</v>
      </c>
      <c r="AI9" s="233">
        <v>107</v>
      </c>
      <c r="AJ9" s="233">
        <v>4</v>
      </c>
      <c r="AK9" s="233">
        <f>SUM(AG9:AJ9)</f>
        <v>116</v>
      </c>
      <c r="AL9" s="233">
        <v>0</v>
      </c>
      <c r="AM9" s="233">
        <v>11</v>
      </c>
      <c r="AN9" s="233">
        <v>11</v>
      </c>
      <c r="AO9" s="239">
        <v>5</v>
      </c>
      <c r="AP9" s="233"/>
      <c r="AQ9" s="233"/>
      <c r="AR9" s="233"/>
      <c r="AS9" s="240">
        <v>1</v>
      </c>
      <c r="AT9" s="240">
        <v>4</v>
      </c>
      <c r="AU9" s="240">
        <v>96</v>
      </c>
      <c r="AV9" s="240">
        <v>8</v>
      </c>
      <c r="AW9" s="229">
        <f t="shared" si="22"/>
        <v>109</v>
      </c>
      <c r="AX9" s="211">
        <v>0</v>
      </c>
      <c r="AY9" s="233">
        <v>4</v>
      </c>
      <c r="AZ9" s="241">
        <v>4</v>
      </c>
      <c r="BA9" s="242">
        <v>-4</v>
      </c>
      <c r="BB9" s="241">
        <v>3</v>
      </c>
      <c r="BC9" s="241"/>
      <c r="BD9" s="208">
        <v>3</v>
      </c>
      <c r="BE9" s="240">
        <v>1</v>
      </c>
      <c r="BF9" s="240">
        <v>4</v>
      </c>
      <c r="BG9" s="240">
        <v>100</v>
      </c>
      <c r="BH9" s="243">
        <v>0</v>
      </c>
      <c r="BI9" s="229">
        <f t="shared" si="23"/>
        <v>105</v>
      </c>
      <c r="BJ9" s="229">
        <v>1</v>
      </c>
      <c r="BK9" s="244">
        <f t="shared" si="24"/>
        <v>4</v>
      </c>
      <c r="BL9" s="245">
        <f t="shared" si="25"/>
        <v>105</v>
      </c>
      <c r="BM9" s="229">
        <f t="shared" si="26"/>
        <v>110</v>
      </c>
      <c r="BN9" s="211">
        <f t="shared" si="27"/>
        <v>0</v>
      </c>
      <c r="BO9" s="246">
        <f t="shared" si="28"/>
        <v>-5</v>
      </c>
      <c r="BP9" s="129">
        <f t="shared" ref="BP9:BP34" si="33">SUM(BN9:BO9)</f>
        <v>-5</v>
      </c>
      <c r="BQ9" s="247"/>
      <c r="BR9" s="247">
        <v>3</v>
      </c>
      <c r="BS9" s="214">
        <f t="shared" si="29"/>
        <v>-8</v>
      </c>
      <c r="BT9" s="248"/>
      <c r="BU9" s="248"/>
      <c r="BV9" s="248">
        <v>4</v>
      </c>
      <c r="BW9" s="248">
        <v>1</v>
      </c>
      <c r="BX9" s="216">
        <f t="shared" si="30"/>
        <v>-5</v>
      </c>
      <c r="BY9" s="216">
        <f t="shared" ref="BY9:BY34" si="34">BN9+BX9</f>
        <v>-5</v>
      </c>
      <c r="BZ9" s="217">
        <v>1</v>
      </c>
      <c r="CA9" s="249"/>
      <c r="CB9" s="249">
        <v>2</v>
      </c>
      <c r="CC9" s="249">
        <v>1</v>
      </c>
      <c r="CD9" s="249"/>
      <c r="CE9" s="249"/>
      <c r="CF9" s="249"/>
      <c r="CG9" s="249"/>
      <c r="CH9" s="249"/>
      <c r="CI9" s="249">
        <v>1</v>
      </c>
      <c r="CJ9" s="249"/>
      <c r="CK9" s="249"/>
      <c r="CL9" s="250">
        <v>1</v>
      </c>
      <c r="CM9" s="251">
        <f>BO9+BZ9+CL9</f>
        <v>-3</v>
      </c>
      <c r="CN9" s="252">
        <f>(((BG9+BH9)*100)/BL9)-100</f>
        <v>-4.7619047619047592</v>
      </c>
      <c r="CO9" s="253" t="e">
        <f>RANK(#REF!,#REF!,1)</f>
        <v>#REF!</v>
      </c>
      <c r="CP9" s="254">
        <f>(((BG9+BZ9+CL9)*100)/BL9)-100</f>
        <v>-2.8571428571428612</v>
      </c>
      <c r="CQ9" s="229">
        <v>1</v>
      </c>
      <c r="CR9" s="229">
        <v>1</v>
      </c>
      <c r="CS9" s="255">
        <v>1</v>
      </c>
      <c r="CT9" s="256" t="s">
        <v>259</v>
      </c>
      <c r="CU9" s="226"/>
    </row>
    <row r="10" spans="1:110" s="227" customFormat="1" ht="32.25" customHeight="1">
      <c r="A10" s="228">
        <v>7</v>
      </c>
      <c r="B10" s="229">
        <v>3</v>
      </c>
      <c r="C10" s="257" t="s">
        <v>255</v>
      </c>
      <c r="D10" s="231">
        <v>36</v>
      </c>
      <c r="E10" s="232">
        <f t="shared" si="0"/>
        <v>1</v>
      </c>
      <c r="F10" s="231">
        <v>52</v>
      </c>
      <c r="G10" s="232">
        <f t="shared" si="1"/>
        <v>2</v>
      </c>
      <c r="H10" s="231">
        <v>35</v>
      </c>
      <c r="I10" s="232">
        <f t="shared" si="2"/>
        <v>1</v>
      </c>
      <c r="J10" s="233">
        <f t="shared" si="3"/>
        <v>123</v>
      </c>
      <c r="K10" s="231">
        <v>43</v>
      </c>
      <c r="L10" s="232">
        <f t="shared" si="4"/>
        <v>1</v>
      </c>
      <c r="M10" s="231">
        <v>33</v>
      </c>
      <c r="N10" s="232">
        <f t="shared" si="5"/>
        <v>1</v>
      </c>
      <c r="O10" s="231">
        <v>29</v>
      </c>
      <c r="P10" s="234">
        <f t="shared" si="6"/>
        <v>1</v>
      </c>
      <c r="Q10" s="233">
        <f t="shared" si="7"/>
        <v>105</v>
      </c>
      <c r="R10" s="233">
        <f t="shared" si="32"/>
        <v>7</v>
      </c>
      <c r="S10" s="235">
        <f t="shared" si="8"/>
        <v>228</v>
      </c>
      <c r="T10" s="233">
        <f t="shared" si="9"/>
        <v>4</v>
      </c>
      <c r="U10" s="233">
        <f t="shared" si="10"/>
        <v>3</v>
      </c>
      <c r="V10" s="236">
        <f t="shared" si="11"/>
        <v>6</v>
      </c>
      <c r="W10" s="236">
        <f t="shared" si="12"/>
        <v>5.25</v>
      </c>
      <c r="X10" s="236">
        <f t="shared" si="13"/>
        <v>11.25</v>
      </c>
      <c r="Y10" s="237">
        <f t="shared" si="14"/>
        <v>11</v>
      </c>
      <c r="Z10" s="238">
        <f t="shared" si="15"/>
        <v>1</v>
      </c>
      <c r="AA10" s="238">
        <f t="shared" si="16"/>
        <v>2</v>
      </c>
      <c r="AB10" s="238">
        <f t="shared" si="17"/>
        <v>1</v>
      </c>
      <c r="AC10" s="238">
        <f t="shared" si="18"/>
        <v>1</v>
      </c>
      <c r="AD10" s="238">
        <f t="shared" si="19"/>
        <v>1</v>
      </c>
      <c r="AE10" s="238">
        <f t="shared" si="20"/>
        <v>1</v>
      </c>
      <c r="AF10" s="233" t="str">
        <f t="shared" si="21"/>
        <v>1+1</v>
      </c>
      <c r="AG10" s="233">
        <v>1</v>
      </c>
      <c r="AH10" s="233">
        <v>0</v>
      </c>
      <c r="AI10" s="233">
        <v>18</v>
      </c>
      <c r="AJ10" s="233"/>
      <c r="AK10" s="233">
        <f t="shared" ref="AK10:AK34" si="35">SUM(AG10:AJ10)</f>
        <v>19</v>
      </c>
      <c r="AL10" s="233">
        <v>-1</v>
      </c>
      <c r="AM10" s="233">
        <v>2</v>
      </c>
      <c r="AN10" s="233">
        <v>1</v>
      </c>
      <c r="AO10" s="233"/>
      <c r="AP10" s="208">
        <v>1</v>
      </c>
      <c r="AQ10" s="208">
        <v>1</v>
      </c>
      <c r="AR10" s="233"/>
      <c r="AS10" s="240">
        <v>1</v>
      </c>
      <c r="AT10" s="240">
        <v>1</v>
      </c>
      <c r="AU10" s="240">
        <v>15</v>
      </c>
      <c r="AV10" s="240">
        <v>2</v>
      </c>
      <c r="AW10" s="229">
        <f t="shared" si="22"/>
        <v>19</v>
      </c>
      <c r="AX10" s="211">
        <v>0</v>
      </c>
      <c r="AY10" s="233">
        <v>4</v>
      </c>
      <c r="AZ10" s="241">
        <v>4</v>
      </c>
      <c r="BA10" s="258"/>
      <c r="BB10" s="241">
        <v>1</v>
      </c>
      <c r="BC10" s="241"/>
      <c r="BD10" s="259"/>
      <c r="BE10" s="240">
        <v>1</v>
      </c>
      <c r="BF10" s="240">
        <v>1</v>
      </c>
      <c r="BG10" s="240">
        <v>14</v>
      </c>
      <c r="BH10" s="243">
        <v>2</v>
      </c>
      <c r="BI10" s="229">
        <f t="shared" si="23"/>
        <v>18</v>
      </c>
      <c r="BJ10" s="229">
        <v>1</v>
      </c>
      <c r="BK10" s="244">
        <f t="shared" si="24"/>
        <v>1</v>
      </c>
      <c r="BL10" s="245">
        <f t="shared" si="25"/>
        <v>11</v>
      </c>
      <c r="BM10" s="229">
        <f t="shared" si="26"/>
        <v>13</v>
      </c>
      <c r="BN10" s="211">
        <f t="shared" si="27"/>
        <v>0</v>
      </c>
      <c r="BO10" s="260">
        <f t="shared" si="28"/>
        <v>5</v>
      </c>
      <c r="BP10" s="129">
        <f t="shared" si="33"/>
        <v>5</v>
      </c>
      <c r="BQ10" s="247">
        <v>1</v>
      </c>
      <c r="BR10" s="247">
        <v>1</v>
      </c>
      <c r="BS10" s="214">
        <f t="shared" si="29"/>
        <v>4</v>
      </c>
      <c r="BT10" s="248">
        <v>1</v>
      </c>
      <c r="BU10" s="248">
        <v>0</v>
      </c>
      <c r="BV10" s="248"/>
      <c r="BW10" s="248"/>
      <c r="BX10" s="216">
        <f t="shared" si="30"/>
        <v>3</v>
      </c>
      <c r="BY10" s="216">
        <f t="shared" si="34"/>
        <v>3</v>
      </c>
      <c r="BZ10" s="217">
        <v>1</v>
      </c>
      <c r="CA10" s="249"/>
      <c r="CB10" s="249"/>
      <c r="CC10" s="249"/>
      <c r="CD10" s="249">
        <v>1</v>
      </c>
      <c r="CE10" s="249"/>
      <c r="CF10" s="249"/>
      <c r="CG10" s="249"/>
      <c r="CH10" s="249"/>
      <c r="CI10" s="249"/>
      <c r="CJ10" s="249"/>
      <c r="CK10" s="249"/>
      <c r="CL10" s="261">
        <v>1</v>
      </c>
      <c r="CM10" s="251">
        <f t="shared" ref="CM10:CM34" si="36">BO10+BZ10+CL10</f>
        <v>7</v>
      </c>
      <c r="CN10" s="252">
        <f t="shared" ref="CN10:CN34" si="37">(((BG10+BH10)*100)/BL10)-100</f>
        <v>45.454545454545467</v>
      </c>
      <c r="CO10" s="253" t="e">
        <f>RANK(#REF!,#REF!,1)</f>
        <v>#REF!</v>
      </c>
      <c r="CP10" s="254">
        <f t="shared" si="31"/>
        <v>45.454545454545467</v>
      </c>
      <c r="CQ10" s="229"/>
      <c r="CR10" s="229">
        <v>1</v>
      </c>
      <c r="CS10" s="229">
        <v>1</v>
      </c>
      <c r="CT10" s="256" t="s">
        <v>255</v>
      </c>
      <c r="CU10" s="262" t="s">
        <v>451</v>
      </c>
    </row>
    <row r="11" spans="1:110" s="227" customFormat="1" ht="32.25" customHeight="1">
      <c r="A11" s="228">
        <v>9</v>
      </c>
      <c r="B11" s="229">
        <v>4</v>
      </c>
      <c r="C11" s="257" t="s">
        <v>257</v>
      </c>
      <c r="D11" s="231">
        <v>35</v>
      </c>
      <c r="E11" s="232">
        <f t="shared" si="0"/>
        <v>1</v>
      </c>
      <c r="F11" s="231">
        <v>17</v>
      </c>
      <c r="G11" s="232">
        <f t="shared" si="1"/>
        <v>1</v>
      </c>
      <c r="H11" s="231">
        <v>22</v>
      </c>
      <c r="I11" s="232">
        <f t="shared" si="2"/>
        <v>1</v>
      </c>
      <c r="J11" s="233">
        <f t="shared" si="3"/>
        <v>74</v>
      </c>
      <c r="K11" s="231">
        <v>19</v>
      </c>
      <c r="L11" s="232">
        <f t="shared" si="4"/>
        <v>1</v>
      </c>
      <c r="M11" s="231">
        <v>15</v>
      </c>
      <c r="N11" s="232">
        <f t="shared" si="5"/>
        <v>1</v>
      </c>
      <c r="O11" s="231">
        <v>12</v>
      </c>
      <c r="P11" s="234">
        <f t="shared" si="6"/>
        <v>1</v>
      </c>
      <c r="Q11" s="233">
        <f t="shared" si="7"/>
        <v>46</v>
      </c>
      <c r="R11" s="233">
        <f t="shared" si="32"/>
        <v>6</v>
      </c>
      <c r="S11" s="235">
        <f t="shared" si="8"/>
        <v>120</v>
      </c>
      <c r="T11" s="233">
        <f t="shared" si="9"/>
        <v>3</v>
      </c>
      <c r="U11" s="233">
        <f t="shared" si="10"/>
        <v>3</v>
      </c>
      <c r="V11" s="236">
        <f t="shared" si="11"/>
        <v>4.5</v>
      </c>
      <c r="W11" s="236">
        <f t="shared" si="12"/>
        <v>5.25</v>
      </c>
      <c r="X11" s="236">
        <f t="shared" si="13"/>
        <v>9.75</v>
      </c>
      <c r="Y11" s="237">
        <f t="shared" si="14"/>
        <v>10</v>
      </c>
      <c r="Z11" s="238">
        <f t="shared" si="15"/>
        <v>1</v>
      </c>
      <c r="AA11" s="238">
        <f t="shared" si="16"/>
        <v>1</v>
      </c>
      <c r="AB11" s="238">
        <f t="shared" si="17"/>
        <v>1</v>
      </c>
      <c r="AC11" s="238">
        <f t="shared" si="18"/>
        <v>1</v>
      </c>
      <c r="AD11" s="238">
        <f t="shared" si="19"/>
        <v>1</v>
      </c>
      <c r="AE11" s="238">
        <f t="shared" si="20"/>
        <v>1</v>
      </c>
      <c r="AF11" s="233" t="str">
        <f t="shared" si="21"/>
        <v>1+1</v>
      </c>
      <c r="AG11" s="233">
        <v>1</v>
      </c>
      <c r="AH11" s="233">
        <v>0</v>
      </c>
      <c r="AI11" s="233">
        <v>12</v>
      </c>
      <c r="AJ11" s="233"/>
      <c r="AK11" s="233">
        <f t="shared" si="35"/>
        <v>13</v>
      </c>
      <c r="AL11" s="233">
        <v>0</v>
      </c>
      <c r="AM11" s="233">
        <v>2</v>
      </c>
      <c r="AN11" s="233">
        <v>2</v>
      </c>
      <c r="AO11" s="239">
        <v>1</v>
      </c>
      <c r="AP11" s="208">
        <v>1</v>
      </c>
      <c r="AQ11" s="208"/>
      <c r="AR11" s="233"/>
      <c r="AS11" s="244">
        <v>1</v>
      </c>
      <c r="AT11" s="244">
        <v>0</v>
      </c>
      <c r="AU11" s="244">
        <v>12</v>
      </c>
      <c r="AV11" s="244">
        <v>2</v>
      </c>
      <c r="AW11" s="229">
        <f t="shared" si="22"/>
        <v>15</v>
      </c>
      <c r="AX11" s="211">
        <v>0</v>
      </c>
      <c r="AY11" s="233">
        <v>4</v>
      </c>
      <c r="AZ11" s="241">
        <v>4</v>
      </c>
      <c r="BA11" s="258"/>
      <c r="BB11" s="241">
        <v>1</v>
      </c>
      <c r="BC11" s="241"/>
      <c r="BD11" s="263"/>
      <c r="BE11" s="244">
        <v>1</v>
      </c>
      <c r="BF11" s="244">
        <v>0</v>
      </c>
      <c r="BG11" s="244">
        <v>8</v>
      </c>
      <c r="BH11" s="264">
        <v>5</v>
      </c>
      <c r="BI11" s="229">
        <f t="shared" si="23"/>
        <v>14</v>
      </c>
      <c r="BJ11" s="229">
        <v>1</v>
      </c>
      <c r="BK11" s="244">
        <f t="shared" si="24"/>
        <v>1</v>
      </c>
      <c r="BL11" s="245">
        <f t="shared" si="25"/>
        <v>10</v>
      </c>
      <c r="BM11" s="229">
        <f t="shared" si="26"/>
        <v>12</v>
      </c>
      <c r="BN11" s="211">
        <f t="shared" si="27"/>
        <v>-1</v>
      </c>
      <c r="BO11" s="260">
        <f t="shared" si="28"/>
        <v>3</v>
      </c>
      <c r="BP11" s="129">
        <f t="shared" si="33"/>
        <v>2</v>
      </c>
      <c r="BQ11" s="247"/>
      <c r="BR11" s="247">
        <v>1</v>
      </c>
      <c r="BS11" s="214">
        <f t="shared" si="29"/>
        <v>2</v>
      </c>
      <c r="BT11" s="248">
        <v>1</v>
      </c>
      <c r="BU11" s="248">
        <v>0</v>
      </c>
      <c r="BV11" s="248"/>
      <c r="BW11" s="248"/>
      <c r="BX11" s="216">
        <f t="shared" si="30"/>
        <v>-2</v>
      </c>
      <c r="BY11" s="216">
        <f t="shared" si="34"/>
        <v>-3</v>
      </c>
      <c r="BZ11" s="217">
        <v>2</v>
      </c>
      <c r="CA11" s="265"/>
      <c r="CB11" s="265"/>
      <c r="CC11" s="265"/>
      <c r="CD11" s="265">
        <v>1</v>
      </c>
      <c r="CE11" s="265"/>
      <c r="CF11" s="265"/>
      <c r="CG11" s="265"/>
      <c r="CH11" s="265"/>
      <c r="CI11" s="265"/>
      <c r="CJ11" s="265"/>
      <c r="CK11" s="265">
        <v>1</v>
      </c>
      <c r="CL11" s="266">
        <v>0</v>
      </c>
      <c r="CM11" s="251">
        <f t="shared" si="36"/>
        <v>5</v>
      </c>
      <c r="CN11" s="252">
        <f t="shared" si="37"/>
        <v>30</v>
      </c>
      <c r="CO11" s="253" t="e">
        <f>RANK(#REF!,#REF!,1)</f>
        <v>#REF!</v>
      </c>
      <c r="CP11" s="254">
        <f t="shared" si="31"/>
        <v>0</v>
      </c>
      <c r="CQ11" s="244">
        <v>0</v>
      </c>
      <c r="CR11" s="244">
        <v>1</v>
      </c>
      <c r="CS11" s="244"/>
      <c r="CT11" s="256" t="s">
        <v>257</v>
      </c>
      <c r="CU11" s="226"/>
    </row>
    <row r="12" spans="1:110" s="227" customFormat="1" ht="32.25" customHeight="1">
      <c r="A12" s="228">
        <v>10</v>
      </c>
      <c r="B12" s="229">
        <v>5</v>
      </c>
      <c r="C12" s="257" t="s">
        <v>258</v>
      </c>
      <c r="D12" s="231">
        <v>57</v>
      </c>
      <c r="E12" s="232">
        <f t="shared" si="0"/>
        <v>2</v>
      </c>
      <c r="F12" s="231">
        <v>51</v>
      </c>
      <c r="G12" s="232">
        <f t="shared" si="1"/>
        <v>2</v>
      </c>
      <c r="H12" s="231">
        <v>48</v>
      </c>
      <c r="I12" s="232">
        <f t="shared" si="2"/>
        <v>2</v>
      </c>
      <c r="J12" s="233">
        <f t="shared" si="3"/>
        <v>156</v>
      </c>
      <c r="K12" s="231">
        <v>46</v>
      </c>
      <c r="L12" s="232">
        <f t="shared" si="4"/>
        <v>2</v>
      </c>
      <c r="M12" s="231">
        <v>35</v>
      </c>
      <c r="N12" s="232">
        <f t="shared" si="5"/>
        <v>1</v>
      </c>
      <c r="O12" s="231">
        <v>48</v>
      </c>
      <c r="P12" s="234">
        <f t="shared" si="6"/>
        <v>2</v>
      </c>
      <c r="Q12" s="233">
        <f t="shared" si="7"/>
        <v>129</v>
      </c>
      <c r="R12" s="233">
        <f t="shared" si="32"/>
        <v>11</v>
      </c>
      <c r="S12" s="235">
        <f t="shared" si="8"/>
        <v>285</v>
      </c>
      <c r="T12" s="233">
        <f t="shared" si="9"/>
        <v>6</v>
      </c>
      <c r="U12" s="233">
        <f t="shared" si="10"/>
        <v>5</v>
      </c>
      <c r="V12" s="236">
        <f t="shared" si="11"/>
        <v>9</v>
      </c>
      <c r="W12" s="236">
        <f t="shared" si="12"/>
        <v>8.75</v>
      </c>
      <c r="X12" s="236">
        <f t="shared" si="13"/>
        <v>17.75</v>
      </c>
      <c r="Y12" s="237">
        <f t="shared" si="14"/>
        <v>18</v>
      </c>
      <c r="Z12" s="238">
        <f t="shared" si="15"/>
        <v>2</v>
      </c>
      <c r="AA12" s="238">
        <f t="shared" si="16"/>
        <v>2</v>
      </c>
      <c r="AB12" s="238">
        <f t="shared" si="17"/>
        <v>2</v>
      </c>
      <c r="AC12" s="238">
        <f t="shared" si="18"/>
        <v>2</v>
      </c>
      <c r="AD12" s="238">
        <f t="shared" si="19"/>
        <v>1</v>
      </c>
      <c r="AE12" s="238">
        <f t="shared" si="20"/>
        <v>2</v>
      </c>
      <c r="AF12" s="233" t="str">
        <f t="shared" si="21"/>
        <v>1+1</v>
      </c>
      <c r="AG12" s="233">
        <v>1</v>
      </c>
      <c r="AH12" s="233">
        <v>0</v>
      </c>
      <c r="AI12" s="233">
        <v>22</v>
      </c>
      <c r="AJ12" s="233">
        <v>2</v>
      </c>
      <c r="AK12" s="233">
        <f t="shared" si="35"/>
        <v>25</v>
      </c>
      <c r="AL12" s="233">
        <v>-1</v>
      </c>
      <c r="AM12" s="233">
        <v>4</v>
      </c>
      <c r="AN12" s="233">
        <v>3</v>
      </c>
      <c r="AO12" s="239">
        <v>1</v>
      </c>
      <c r="AP12" s="267">
        <v>1</v>
      </c>
      <c r="AQ12" s="208">
        <v>1</v>
      </c>
      <c r="AR12" s="233"/>
      <c r="AS12" s="240">
        <v>1</v>
      </c>
      <c r="AT12" s="240">
        <v>1</v>
      </c>
      <c r="AU12" s="240">
        <v>19</v>
      </c>
      <c r="AV12" s="240">
        <v>1</v>
      </c>
      <c r="AW12" s="229">
        <f t="shared" si="22"/>
        <v>22</v>
      </c>
      <c r="AX12" s="211">
        <v>0</v>
      </c>
      <c r="AY12" s="233">
        <v>4</v>
      </c>
      <c r="AZ12" s="241">
        <v>4</v>
      </c>
      <c r="BA12" s="259"/>
      <c r="BB12" s="241">
        <v>1</v>
      </c>
      <c r="BC12" s="241"/>
      <c r="BD12" s="242"/>
      <c r="BE12" s="240">
        <v>1</v>
      </c>
      <c r="BF12" s="240">
        <v>1</v>
      </c>
      <c r="BG12" s="240">
        <v>16</v>
      </c>
      <c r="BH12" s="243">
        <v>3</v>
      </c>
      <c r="BI12" s="229">
        <f t="shared" si="23"/>
        <v>21</v>
      </c>
      <c r="BJ12" s="229">
        <v>1</v>
      </c>
      <c r="BK12" s="244">
        <f t="shared" si="24"/>
        <v>1</v>
      </c>
      <c r="BL12" s="245">
        <f t="shared" si="25"/>
        <v>18</v>
      </c>
      <c r="BM12" s="229">
        <f t="shared" si="26"/>
        <v>20</v>
      </c>
      <c r="BN12" s="211">
        <f t="shared" si="27"/>
        <v>0</v>
      </c>
      <c r="BO12" s="260">
        <f t="shared" si="28"/>
        <v>1</v>
      </c>
      <c r="BP12" s="129">
        <f t="shared" si="33"/>
        <v>1</v>
      </c>
      <c r="BQ12" s="247"/>
      <c r="BR12" s="247">
        <v>1</v>
      </c>
      <c r="BS12" s="214">
        <f t="shared" si="29"/>
        <v>0</v>
      </c>
      <c r="BT12" s="248">
        <v>1</v>
      </c>
      <c r="BU12" s="248">
        <v>0</v>
      </c>
      <c r="BV12" s="248"/>
      <c r="BW12" s="248"/>
      <c r="BX12" s="216">
        <f t="shared" si="30"/>
        <v>-2</v>
      </c>
      <c r="BY12" s="216">
        <f t="shared" si="34"/>
        <v>-2</v>
      </c>
      <c r="BZ12" s="217">
        <v>2</v>
      </c>
      <c r="CA12" s="249"/>
      <c r="CB12" s="249"/>
      <c r="CC12" s="249"/>
      <c r="CD12" s="249">
        <v>1</v>
      </c>
      <c r="CE12" s="249"/>
      <c r="CF12" s="249"/>
      <c r="CG12" s="249"/>
      <c r="CH12" s="249"/>
      <c r="CI12" s="249"/>
      <c r="CJ12" s="249"/>
      <c r="CK12" s="249"/>
      <c r="CL12" s="261">
        <v>0</v>
      </c>
      <c r="CM12" s="251">
        <f t="shared" si="36"/>
        <v>3</v>
      </c>
      <c r="CN12" s="252">
        <f t="shared" si="37"/>
        <v>5.5555555555555571</v>
      </c>
      <c r="CO12" s="253" t="e">
        <f>RANK(#REF!,#REF!,1)</f>
        <v>#REF!</v>
      </c>
      <c r="CP12" s="254">
        <f t="shared" si="31"/>
        <v>0</v>
      </c>
      <c r="CQ12" s="229">
        <v>1</v>
      </c>
      <c r="CR12" s="244"/>
      <c r="CS12" s="244">
        <v>1</v>
      </c>
      <c r="CT12" s="256" t="s">
        <v>258</v>
      </c>
      <c r="CU12" s="226"/>
    </row>
    <row r="13" spans="1:110" s="227" customFormat="1" ht="32.25" customHeight="1">
      <c r="A13" s="228">
        <v>4</v>
      </c>
      <c r="B13" s="229">
        <v>6</v>
      </c>
      <c r="C13" s="257" t="s">
        <v>252</v>
      </c>
      <c r="D13" s="231">
        <v>169</v>
      </c>
      <c r="E13" s="232">
        <f t="shared" si="0"/>
        <v>5</v>
      </c>
      <c r="F13" s="231">
        <v>197</v>
      </c>
      <c r="G13" s="232">
        <f t="shared" si="1"/>
        <v>6</v>
      </c>
      <c r="H13" s="231">
        <v>169</v>
      </c>
      <c r="I13" s="232">
        <f t="shared" si="2"/>
        <v>5</v>
      </c>
      <c r="J13" s="233">
        <f t="shared" si="3"/>
        <v>535</v>
      </c>
      <c r="K13" s="231">
        <v>187</v>
      </c>
      <c r="L13" s="232">
        <f t="shared" si="4"/>
        <v>6</v>
      </c>
      <c r="M13" s="231">
        <v>144</v>
      </c>
      <c r="N13" s="232">
        <f t="shared" si="5"/>
        <v>4</v>
      </c>
      <c r="O13" s="231">
        <v>143</v>
      </c>
      <c r="P13" s="234">
        <f t="shared" si="6"/>
        <v>4</v>
      </c>
      <c r="Q13" s="233">
        <f t="shared" si="7"/>
        <v>474</v>
      </c>
      <c r="R13" s="233">
        <f t="shared" si="32"/>
        <v>30</v>
      </c>
      <c r="S13" s="235">
        <f t="shared" si="8"/>
        <v>1009</v>
      </c>
      <c r="T13" s="233">
        <f t="shared" si="9"/>
        <v>16</v>
      </c>
      <c r="U13" s="233">
        <f t="shared" si="10"/>
        <v>14</v>
      </c>
      <c r="V13" s="236">
        <f t="shared" si="11"/>
        <v>24</v>
      </c>
      <c r="W13" s="236">
        <f t="shared" si="12"/>
        <v>24.5</v>
      </c>
      <c r="X13" s="236">
        <f t="shared" si="13"/>
        <v>48.5</v>
      </c>
      <c r="Y13" s="237">
        <f t="shared" si="14"/>
        <v>49</v>
      </c>
      <c r="Z13" s="238">
        <f t="shared" si="15"/>
        <v>5</v>
      </c>
      <c r="AA13" s="238">
        <f t="shared" si="16"/>
        <v>6</v>
      </c>
      <c r="AB13" s="238">
        <f t="shared" si="17"/>
        <v>5</v>
      </c>
      <c r="AC13" s="238">
        <f t="shared" si="18"/>
        <v>6</v>
      </c>
      <c r="AD13" s="238">
        <f t="shared" si="19"/>
        <v>4</v>
      </c>
      <c r="AE13" s="238">
        <f t="shared" si="20"/>
        <v>4</v>
      </c>
      <c r="AF13" s="233" t="str">
        <f t="shared" si="21"/>
        <v>1+2</v>
      </c>
      <c r="AG13" s="233">
        <v>1</v>
      </c>
      <c r="AH13" s="233">
        <v>2</v>
      </c>
      <c r="AI13" s="233">
        <v>48</v>
      </c>
      <c r="AJ13" s="233">
        <v>4</v>
      </c>
      <c r="AK13" s="233">
        <f t="shared" si="35"/>
        <v>55</v>
      </c>
      <c r="AL13" s="233">
        <v>0</v>
      </c>
      <c r="AM13" s="233">
        <v>4</v>
      </c>
      <c r="AN13" s="233">
        <v>4</v>
      </c>
      <c r="AO13" s="239">
        <v>1</v>
      </c>
      <c r="AP13" s="233"/>
      <c r="AQ13" s="233"/>
      <c r="AR13" s="233">
        <v>-3</v>
      </c>
      <c r="AS13" s="244">
        <v>1</v>
      </c>
      <c r="AT13" s="244">
        <v>2</v>
      </c>
      <c r="AU13" s="244">
        <v>50</v>
      </c>
      <c r="AV13" s="244">
        <v>0</v>
      </c>
      <c r="AW13" s="229">
        <f t="shared" si="22"/>
        <v>53</v>
      </c>
      <c r="AX13" s="211">
        <v>0</v>
      </c>
      <c r="AY13" s="268">
        <v>-2</v>
      </c>
      <c r="AZ13" s="241">
        <v>-2</v>
      </c>
      <c r="BA13" s="263">
        <v>2</v>
      </c>
      <c r="BB13" s="241">
        <v>2</v>
      </c>
      <c r="BC13" s="241"/>
      <c r="BD13" s="208">
        <v>2</v>
      </c>
      <c r="BE13" s="244">
        <v>1</v>
      </c>
      <c r="BF13" s="244">
        <v>2</v>
      </c>
      <c r="BG13" s="244">
        <v>49</v>
      </c>
      <c r="BH13" s="264">
        <v>3</v>
      </c>
      <c r="BI13" s="229">
        <f t="shared" si="23"/>
        <v>55</v>
      </c>
      <c r="BJ13" s="229">
        <v>1</v>
      </c>
      <c r="BK13" s="244">
        <f t="shared" si="24"/>
        <v>2</v>
      </c>
      <c r="BL13" s="245">
        <f t="shared" si="25"/>
        <v>49</v>
      </c>
      <c r="BM13" s="229">
        <f t="shared" si="26"/>
        <v>52</v>
      </c>
      <c r="BN13" s="211">
        <f t="shared" si="27"/>
        <v>0</v>
      </c>
      <c r="BO13" s="260">
        <f t="shared" si="28"/>
        <v>3</v>
      </c>
      <c r="BP13" s="129">
        <f t="shared" si="33"/>
        <v>3</v>
      </c>
      <c r="BQ13" s="247"/>
      <c r="BR13" s="247">
        <v>2</v>
      </c>
      <c r="BS13" s="214">
        <f t="shared" si="29"/>
        <v>1</v>
      </c>
      <c r="BT13" s="248"/>
      <c r="BU13" s="248"/>
      <c r="BV13" s="248">
        <v>2</v>
      </c>
      <c r="BW13" s="248">
        <v>0</v>
      </c>
      <c r="BX13" s="216">
        <f t="shared" si="30"/>
        <v>0</v>
      </c>
      <c r="BY13" s="216">
        <f t="shared" si="34"/>
        <v>0</v>
      </c>
      <c r="BZ13" s="217"/>
      <c r="CA13" s="265"/>
      <c r="CB13" s="265"/>
      <c r="CC13" s="265"/>
      <c r="CD13" s="265">
        <v>1</v>
      </c>
      <c r="CE13" s="265"/>
      <c r="CF13" s="265"/>
      <c r="CG13" s="265">
        <v>1</v>
      </c>
      <c r="CH13" s="265">
        <v>1</v>
      </c>
      <c r="CI13" s="265"/>
      <c r="CJ13" s="265"/>
      <c r="CK13" s="265"/>
      <c r="CL13" s="266">
        <v>0</v>
      </c>
      <c r="CM13" s="251">
        <f t="shared" si="36"/>
        <v>3</v>
      </c>
      <c r="CN13" s="252">
        <f t="shared" si="37"/>
        <v>6.1224489795918373</v>
      </c>
      <c r="CO13" s="253" t="e">
        <f>RANK(#REF!,#REF!,1)</f>
        <v>#REF!</v>
      </c>
      <c r="CP13" s="254">
        <f t="shared" si="31"/>
        <v>0</v>
      </c>
      <c r="CQ13" s="244">
        <v>1</v>
      </c>
      <c r="CR13" s="244"/>
      <c r="CS13" s="244"/>
      <c r="CT13" s="256" t="s">
        <v>252</v>
      </c>
      <c r="CU13" s="226"/>
      <c r="CW13" s="269"/>
    </row>
    <row r="14" spans="1:110" s="227" customFormat="1" ht="32.25" customHeight="1">
      <c r="A14" s="228">
        <v>6</v>
      </c>
      <c r="B14" s="229">
        <v>7</v>
      </c>
      <c r="C14" s="257" t="s">
        <v>254</v>
      </c>
      <c r="D14" s="231">
        <v>34</v>
      </c>
      <c r="E14" s="232">
        <f t="shared" si="0"/>
        <v>1</v>
      </c>
      <c r="F14" s="231">
        <v>35</v>
      </c>
      <c r="G14" s="232">
        <f t="shared" si="1"/>
        <v>1</v>
      </c>
      <c r="H14" s="231">
        <v>35</v>
      </c>
      <c r="I14" s="232">
        <f t="shared" si="2"/>
        <v>1</v>
      </c>
      <c r="J14" s="233">
        <f t="shared" si="3"/>
        <v>104</v>
      </c>
      <c r="K14" s="231">
        <v>39</v>
      </c>
      <c r="L14" s="232">
        <f t="shared" si="4"/>
        <v>1</v>
      </c>
      <c r="M14" s="231">
        <v>32</v>
      </c>
      <c r="N14" s="232">
        <f t="shared" si="5"/>
        <v>1</v>
      </c>
      <c r="O14" s="231">
        <v>17</v>
      </c>
      <c r="P14" s="234">
        <f t="shared" si="6"/>
        <v>1</v>
      </c>
      <c r="Q14" s="233">
        <f t="shared" si="7"/>
        <v>88</v>
      </c>
      <c r="R14" s="233">
        <f t="shared" si="32"/>
        <v>6</v>
      </c>
      <c r="S14" s="235">
        <f t="shared" si="8"/>
        <v>192</v>
      </c>
      <c r="T14" s="233">
        <f t="shared" si="9"/>
        <v>3</v>
      </c>
      <c r="U14" s="233">
        <f t="shared" si="10"/>
        <v>3</v>
      </c>
      <c r="V14" s="236">
        <f t="shared" si="11"/>
        <v>4.5</v>
      </c>
      <c r="W14" s="236">
        <f t="shared" si="12"/>
        <v>5.25</v>
      </c>
      <c r="X14" s="236">
        <f t="shared" si="13"/>
        <v>9.75</v>
      </c>
      <c r="Y14" s="237">
        <f t="shared" si="14"/>
        <v>10</v>
      </c>
      <c r="Z14" s="238">
        <f t="shared" si="15"/>
        <v>1</v>
      </c>
      <c r="AA14" s="238">
        <f t="shared" si="16"/>
        <v>1</v>
      </c>
      <c r="AB14" s="238">
        <f t="shared" si="17"/>
        <v>1</v>
      </c>
      <c r="AC14" s="238">
        <f t="shared" si="18"/>
        <v>1</v>
      </c>
      <c r="AD14" s="238">
        <f t="shared" si="19"/>
        <v>1</v>
      </c>
      <c r="AE14" s="238">
        <f t="shared" si="20"/>
        <v>1</v>
      </c>
      <c r="AF14" s="233" t="str">
        <f t="shared" si="21"/>
        <v>1+1</v>
      </c>
      <c r="AG14" s="233">
        <v>1</v>
      </c>
      <c r="AH14" s="233">
        <v>0</v>
      </c>
      <c r="AI14" s="233">
        <v>16</v>
      </c>
      <c r="AJ14" s="233"/>
      <c r="AK14" s="233">
        <f t="shared" si="35"/>
        <v>17</v>
      </c>
      <c r="AL14" s="233">
        <v>-1</v>
      </c>
      <c r="AM14" s="233">
        <v>5</v>
      </c>
      <c r="AN14" s="233">
        <v>4</v>
      </c>
      <c r="AO14" s="233"/>
      <c r="AP14" s="233"/>
      <c r="AQ14" s="208">
        <v>1</v>
      </c>
      <c r="AR14" s="233"/>
      <c r="AS14" s="240">
        <v>1</v>
      </c>
      <c r="AT14" s="240">
        <v>1</v>
      </c>
      <c r="AU14" s="240">
        <v>13</v>
      </c>
      <c r="AV14" s="240">
        <v>2</v>
      </c>
      <c r="AW14" s="229">
        <f t="shared" si="22"/>
        <v>17</v>
      </c>
      <c r="AX14" s="211">
        <v>0</v>
      </c>
      <c r="AY14" s="233">
        <v>4</v>
      </c>
      <c r="AZ14" s="241">
        <v>4</v>
      </c>
      <c r="BA14" s="258"/>
      <c r="BB14" s="241"/>
      <c r="BC14" s="241"/>
      <c r="BD14" s="242"/>
      <c r="BE14" s="240">
        <v>1</v>
      </c>
      <c r="BF14" s="240">
        <v>1</v>
      </c>
      <c r="BG14" s="240">
        <v>11</v>
      </c>
      <c r="BH14" s="243">
        <v>4</v>
      </c>
      <c r="BI14" s="229">
        <f t="shared" si="23"/>
        <v>17</v>
      </c>
      <c r="BJ14" s="229">
        <v>1</v>
      </c>
      <c r="BK14" s="244">
        <f t="shared" si="24"/>
        <v>1</v>
      </c>
      <c r="BL14" s="245">
        <f t="shared" si="25"/>
        <v>10</v>
      </c>
      <c r="BM14" s="229">
        <f t="shared" si="26"/>
        <v>12</v>
      </c>
      <c r="BN14" s="211">
        <f t="shared" si="27"/>
        <v>0</v>
      </c>
      <c r="BO14" s="260">
        <f t="shared" si="28"/>
        <v>5</v>
      </c>
      <c r="BP14" s="129">
        <f t="shared" si="33"/>
        <v>5</v>
      </c>
      <c r="BQ14" s="247"/>
      <c r="BR14" s="247"/>
      <c r="BS14" s="214">
        <f t="shared" si="29"/>
        <v>5</v>
      </c>
      <c r="BT14" s="248">
        <v>1</v>
      </c>
      <c r="BU14" s="248">
        <v>0</v>
      </c>
      <c r="BV14" s="248"/>
      <c r="BW14" s="248"/>
      <c r="BX14" s="216">
        <f t="shared" si="30"/>
        <v>1</v>
      </c>
      <c r="BY14" s="216">
        <f t="shared" si="34"/>
        <v>1</v>
      </c>
      <c r="BZ14" s="217">
        <v>2</v>
      </c>
      <c r="CA14" s="249"/>
      <c r="CB14" s="249">
        <v>1</v>
      </c>
      <c r="CC14" s="249">
        <v>1</v>
      </c>
      <c r="CD14" s="249"/>
      <c r="CE14" s="249"/>
      <c r="CF14" s="249"/>
      <c r="CG14" s="249"/>
      <c r="CH14" s="249"/>
      <c r="CI14" s="249"/>
      <c r="CJ14" s="249" t="s">
        <v>452</v>
      </c>
      <c r="CK14" s="249"/>
      <c r="CL14" s="270">
        <v>1</v>
      </c>
      <c r="CM14" s="251">
        <f t="shared" si="36"/>
        <v>8</v>
      </c>
      <c r="CN14" s="252">
        <f t="shared" si="37"/>
        <v>50</v>
      </c>
      <c r="CO14" s="253" t="e">
        <f>RANK(#REF!,#REF!,1)</f>
        <v>#REF!</v>
      </c>
      <c r="CP14" s="254">
        <f t="shared" si="31"/>
        <v>40</v>
      </c>
      <c r="CQ14" s="229">
        <v>0</v>
      </c>
      <c r="CR14" s="229">
        <v>1</v>
      </c>
      <c r="CS14" s="255">
        <v>1</v>
      </c>
      <c r="CT14" s="256" t="s">
        <v>254</v>
      </c>
      <c r="CU14" s="262" t="s">
        <v>451</v>
      </c>
    </row>
    <row r="15" spans="1:110" s="227" customFormat="1" ht="32.25" customHeight="1">
      <c r="A15" s="228">
        <v>8</v>
      </c>
      <c r="B15" s="229">
        <v>8</v>
      </c>
      <c r="C15" s="257" t="s">
        <v>256</v>
      </c>
      <c r="D15" s="231">
        <v>82</v>
      </c>
      <c r="E15" s="232">
        <f t="shared" si="0"/>
        <v>3</v>
      </c>
      <c r="F15" s="231">
        <v>67</v>
      </c>
      <c r="G15" s="232">
        <f t="shared" si="1"/>
        <v>2</v>
      </c>
      <c r="H15" s="231">
        <v>63</v>
      </c>
      <c r="I15" s="232">
        <f t="shared" si="2"/>
        <v>2</v>
      </c>
      <c r="J15" s="233">
        <f t="shared" si="3"/>
        <v>212</v>
      </c>
      <c r="K15" s="231">
        <v>56</v>
      </c>
      <c r="L15" s="232">
        <f t="shared" si="4"/>
        <v>2</v>
      </c>
      <c r="M15" s="231">
        <v>66</v>
      </c>
      <c r="N15" s="232">
        <f t="shared" si="5"/>
        <v>2</v>
      </c>
      <c r="O15" s="231">
        <v>48</v>
      </c>
      <c r="P15" s="234">
        <f t="shared" si="6"/>
        <v>2</v>
      </c>
      <c r="Q15" s="233">
        <f t="shared" si="7"/>
        <v>170</v>
      </c>
      <c r="R15" s="233">
        <f t="shared" si="32"/>
        <v>13</v>
      </c>
      <c r="S15" s="235">
        <f t="shared" si="8"/>
        <v>382</v>
      </c>
      <c r="T15" s="233">
        <f t="shared" si="9"/>
        <v>7</v>
      </c>
      <c r="U15" s="233">
        <f t="shared" si="10"/>
        <v>6</v>
      </c>
      <c r="V15" s="236">
        <f t="shared" si="11"/>
        <v>10.5</v>
      </c>
      <c r="W15" s="236">
        <f t="shared" si="12"/>
        <v>10.5</v>
      </c>
      <c r="X15" s="236">
        <f t="shared" si="13"/>
        <v>21</v>
      </c>
      <c r="Y15" s="237">
        <f t="shared" si="14"/>
        <v>21</v>
      </c>
      <c r="Z15" s="238">
        <f t="shared" si="15"/>
        <v>3</v>
      </c>
      <c r="AA15" s="238">
        <f t="shared" si="16"/>
        <v>2</v>
      </c>
      <c r="AB15" s="238">
        <f t="shared" si="17"/>
        <v>2</v>
      </c>
      <c r="AC15" s="238">
        <f t="shared" si="18"/>
        <v>2</v>
      </c>
      <c r="AD15" s="238">
        <f t="shared" si="19"/>
        <v>2</v>
      </c>
      <c r="AE15" s="238">
        <f t="shared" si="20"/>
        <v>2</v>
      </c>
      <c r="AF15" s="233" t="str">
        <f t="shared" si="21"/>
        <v>1+1</v>
      </c>
      <c r="AG15" s="233">
        <v>1</v>
      </c>
      <c r="AH15" s="233">
        <v>1</v>
      </c>
      <c r="AI15" s="233">
        <v>23</v>
      </c>
      <c r="AJ15" s="233">
        <v>1</v>
      </c>
      <c r="AK15" s="233">
        <f t="shared" si="35"/>
        <v>26</v>
      </c>
      <c r="AL15" s="233">
        <v>0</v>
      </c>
      <c r="AM15" s="233">
        <v>3</v>
      </c>
      <c r="AN15" s="233">
        <v>3</v>
      </c>
      <c r="AO15" s="239">
        <v>1</v>
      </c>
      <c r="AP15" s="267">
        <v>1</v>
      </c>
      <c r="AQ15" s="233"/>
      <c r="AR15" s="233"/>
      <c r="AS15" s="240">
        <v>1</v>
      </c>
      <c r="AT15" s="240">
        <v>1</v>
      </c>
      <c r="AU15" s="240">
        <v>20</v>
      </c>
      <c r="AV15" s="240">
        <v>1</v>
      </c>
      <c r="AW15" s="229">
        <f t="shared" si="22"/>
        <v>23</v>
      </c>
      <c r="AX15" s="211">
        <v>0</v>
      </c>
      <c r="AY15" s="233">
        <v>1</v>
      </c>
      <c r="AZ15" s="241">
        <v>1</v>
      </c>
      <c r="BA15" s="259"/>
      <c r="BB15" s="241"/>
      <c r="BC15" s="241"/>
      <c r="BD15" s="263"/>
      <c r="BE15" s="240">
        <v>1</v>
      </c>
      <c r="BF15" s="240">
        <v>1</v>
      </c>
      <c r="BG15" s="240">
        <v>19</v>
      </c>
      <c r="BH15" s="243">
        <v>2</v>
      </c>
      <c r="BI15" s="229">
        <f t="shared" si="23"/>
        <v>23</v>
      </c>
      <c r="BJ15" s="229">
        <v>1</v>
      </c>
      <c r="BK15" s="244">
        <f t="shared" si="24"/>
        <v>1</v>
      </c>
      <c r="BL15" s="245">
        <f t="shared" si="25"/>
        <v>21</v>
      </c>
      <c r="BM15" s="229">
        <f t="shared" si="26"/>
        <v>23</v>
      </c>
      <c r="BN15" s="211">
        <f t="shared" si="27"/>
        <v>0</v>
      </c>
      <c r="BO15" s="260">
        <f t="shared" si="28"/>
        <v>0</v>
      </c>
      <c r="BP15" s="129">
        <f t="shared" si="33"/>
        <v>0</v>
      </c>
      <c r="BQ15" s="247"/>
      <c r="BR15" s="247"/>
      <c r="BS15" s="214">
        <f t="shared" si="29"/>
        <v>0</v>
      </c>
      <c r="BT15" s="248"/>
      <c r="BU15" s="248"/>
      <c r="BV15" s="248">
        <v>1</v>
      </c>
      <c r="BW15" s="248">
        <v>0</v>
      </c>
      <c r="BX15" s="216">
        <f t="shared" si="30"/>
        <v>-2</v>
      </c>
      <c r="BY15" s="216">
        <f t="shared" si="34"/>
        <v>-2</v>
      </c>
      <c r="BZ15" s="271">
        <v>2</v>
      </c>
      <c r="CA15" s="249"/>
      <c r="CB15" s="249">
        <v>1</v>
      </c>
      <c r="CC15" s="249"/>
      <c r="CD15" s="249">
        <v>1</v>
      </c>
      <c r="CE15" s="249"/>
      <c r="CF15" s="249"/>
      <c r="CG15" s="249">
        <v>1</v>
      </c>
      <c r="CH15" s="249"/>
      <c r="CI15" s="249"/>
      <c r="CJ15" s="249"/>
      <c r="CK15" s="249"/>
      <c r="CL15" s="272">
        <v>1</v>
      </c>
      <c r="CM15" s="251">
        <f t="shared" si="36"/>
        <v>3</v>
      </c>
      <c r="CN15" s="252">
        <f t="shared" si="37"/>
        <v>0</v>
      </c>
      <c r="CO15" s="253" t="e">
        <f>RANK(#REF!,#REF!,1)</f>
        <v>#REF!</v>
      </c>
      <c r="CP15" s="254">
        <f t="shared" si="31"/>
        <v>4.7619047619047592</v>
      </c>
      <c r="CQ15" s="229">
        <v>1</v>
      </c>
      <c r="CR15" s="229">
        <v>1</v>
      </c>
      <c r="CS15" s="229">
        <v>1</v>
      </c>
      <c r="CT15" s="256" t="s">
        <v>256</v>
      </c>
      <c r="CU15" s="226"/>
    </row>
    <row r="16" spans="1:110" s="227" customFormat="1" ht="32.25" customHeight="1">
      <c r="A16" s="228">
        <v>3</v>
      </c>
      <c r="B16" s="229">
        <v>9</v>
      </c>
      <c r="C16" s="257" t="s">
        <v>251</v>
      </c>
      <c r="D16" s="231">
        <v>187</v>
      </c>
      <c r="E16" s="273">
        <f t="shared" si="0"/>
        <v>6</v>
      </c>
      <c r="F16" s="231">
        <v>178</v>
      </c>
      <c r="G16" s="273">
        <f t="shared" si="1"/>
        <v>5</v>
      </c>
      <c r="H16" s="231">
        <v>207</v>
      </c>
      <c r="I16" s="273">
        <f t="shared" si="2"/>
        <v>6</v>
      </c>
      <c r="J16" s="274">
        <f t="shared" si="3"/>
        <v>572</v>
      </c>
      <c r="K16" s="231">
        <v>226</v>
      </c>
      <c r="L16" s="273">
        <f t="shared" si="4"/>
        <v>7</v>
      </c>
      <c r="M16" s="231">
        <v>181</v>
      </c>
      <c r="N16" s="273">
        <f t="shared" si="5"/>
        <v>5</v>
      </c>
      <c r="O16" s="231">
        <v>175</v>
      </c>
      <c r="P16" s="234">
        <f t="shared" si="6"/>
        <v>5</v>
      </c>
      <c r="Q16" s="233">
        <f t="shared" si="7"/>
        <v>582</v>
      </c>
      <c r="R16" s="233">
        <f t="shared" si="32"/>
        <v>34</v>
      </c>
      <c r="S16" s="235">
        <f t="shared" si="8"/>
        <v>1154</v>
      </c>
      <c r="T16" s="233">
        <f t="shared" si="9"/>
        <v>17</v>
      </c>
      <c r="U16" s="233">
        <f t="shared" si="10"/>
        <v>17</v>
      </c>
      <c r="V16" s="236">
        <f t="shared" si="11"/>
        <v>25.5</v>
      </c>
      <c r="W16" s="236">
        <f t="shared" si="12"/>
        <v>29.75</v>
      </c>
      <c r="X16" s="236">
        <f t="shared" si="13"/>
        <v>55.25</v>
      </c>
      <c r="Y16" s="237">
        <f t="shared" si="14"/>
        <v>55</v>
      </c>
      <c r="Z16" s="238">
        <f t="shared" si="15"/>
        <v>6</v>
      </c>
      <c r="AA16" s="238">
        <f t="shared" si="16"/>
        <v>5</v>
      </c>
      <c r="AB16" s="238">
        <f t="shared" si="17"/>
        <v>6</v>
      </c>
      <c r="AC16" s="238">
        <f t="shared" si="18"/>
        <v>7</v>
      </c>
      <c r="AD16" s="238">
        <f t="shared" si="19"/>
        <v>5</v>
      </c>
      <c r="AE16" s="238">
        <f t="shared" si="20"/>
        <v>5</v>
      </c>
      <c r="AF16" s="233" t="str">
        <f t="shared" si="21"/>
        <v>1+3</v>
      </c>
      <c r="AG16" s="233">
        <v>1</v>
      </c>
      <c r="AH16" s="233">
        <v>2</v>
      </c>
      <c r="AI16" s="233">
        <v>52</v>
      </c>
      <c r="AJ16" s="233">
        <v>2</v>
      </c>
      <c r="AK16" s="233">
        <f t="shared" si="35"/>
        <v>57</v>
      </c>
      <c r="AL16" s="233">
        <v>-1</v>
      </c>
      <c r="AM16" s="233">
        <v>1</v>
      </c>
      <c r="AN16" s="233">
        <v>0</v>
      </c>
      <c r="AO16" s="239">
        <v>1</v>
      </c>
      <c r="AP16" s="208">
        <v>1</v>
      </c>
      <c r="AQ16" s="208">
        <v>1</v>
      </c>
      <c r="AR16" s="233"/>
      <c r="AS16" s="240">
        <v>1</v>
      </c>
      <c r="AT16" s="240">
        <v>3</v>
      </c>
      <c r="AU16" s="240">
        <v>58</v>
      </c>
      <c r="AV16" s="240">
        <v>0</v>
      </c>
      <c r="AW16" s="229">
        <f t="shared" si="22"/>
        <v>62</v>
      </c>
      <c r="AX16" s="211">
        <v>0</v>
      </c>
      <c r="AY16" s="275">
        <v>3</v>
      </c>
      <c r="AZ16" s="241">
        <v>3</v>
      </c>
      <c r="BA16" s="242"/>
      <c r="BB16" s="241">
        <v>1</v>
      </c>
      <c r="BC16" s="241"/>
      <c r="BD16" s="259"/>
      <c r="BE16" s="240">
        <v>1</v>
      </c>
      <c r="BF16" s="240">
        <v>3</v>
      </c>
      <c r="BG16" s="240">
        <v>53</v>
      </c>
      <c r="BH16" s="243">
        <v>4</v>
      </c>
      <c r="BI16" s="229">
        <f t="shared" si="23"/>
        <v>61</v>
      </c>
      <c r="BJ16" s="229">
        <v>1</v>
      </c>
      <c r="BK16" s="244">
        <f t="shared" si="24"/>
        <v>3</v>
      </c>
      <c r="BL16" s="245">
        <f t="shared" si="25"/>
        <v>55</v>
      </c>
      <c r="BM16" s="229">
        <f t="shared" si="26"/>
        <v>59</v>
      </c>
      <c r="BN16" s="211">
        <f t="shared" si="27"/>
        <v>0</v>
      </c>
      <c r="BO16" s="276">
        <f t="shared" si="28"/>
        <v>2</v>
      </c>
      <c r="BP16" s="129">
        <f t="shared" si="33"/>
        <v>2</v>
      </c>
      <c r="BQ16" s="247"/>
      <c r="BR16" s="247">
        <v>1</v>
      </c>
      <c r="BS16" s="214">
        <f t="shared" si="29"/>
        <v>1</v>
      </c>
      <c r="BT16" s="248"/>
      <c r="BU16" s="248"/>
      <c r="BV16" s="248">
        <v>2</v>
      </c>
      <c r="BW16" s="248">
        <v>0</v>
      </c>
      <c r="BX16" s="216">
        <f t="shared" si="30"/>
        <v>-2</v>
      </c>
      <c r="BY16" s="216">
        <f t="shared" si="34"/>
        <v>-2</v>
      </c>
      <c r="BZ16" s="277">
        <v>3</v>
      </c>
      <c r="CA16" s="249">
        <v>1</v>
      </c>
      <c r="CB16" s="249">
        <v>1</v>
      </c>
      <c r="CC16" s="249"/>
      <c r="CD16" s="249">
        <v>1</v>
      </c>
      <c r="CE16" s="249"/>
      <c r="CF16" s="249"/>
      <c r="CG16" s="249"/>
      <c r="CH16" s="249"/>
      <c r="CI16" s="249"/>
      <c r="CJ16" s="249"/>
      <c r="CK16" s="249"/>
      <c r="CL16" s="270">
        <v>1</v>
      </c>
      <c r="CM16" s="251">
        <f t="shared" si="36"/>
        <v>6</v>
      </c>
      <c r="CN16" s="252">
        <f t="shared" si="37"/>
        <v>3.6363636363636402</v>
      </c>
      <c r="CO16" s="253" t="e">
        <f>RANK(#REF!,#REF!,1)</f>
        <v>#REF!</v>
      </c>
      <c r="CP16" s="254">
        <f t="shared" si="31"/>
        <v>3.6363636363636402</v>
      </c>
      <c r="CQ16" s="229">
        <v>0</v>
      </c>
      <c r="CR16" s="229">
        <v>1</v>
      </c>
      <c r="CS16" s="229">
        <v>1</v>
      </c>
      <c r="CT16" s="256" t="s">
        <v>251</v>
      </c>
      <c r="CU16" s="262"/>
    </row>
    <row r="17" spans="1:99" s="227" customFormat="1" ht="32.25" customHeight="1">
      <c r="A17" s="228">
        <v>12</v>
      </c>
      <c r="B17" s="229">
        <v>10</v>
      </c>
      <c r="C17" s="257" t="s">
        <v>260</v>
      </c>
      <c r="D17" s="231">
        <v>51</v>
      </c>
      <c r="E17" s="273">
        <f t="shared" si="0"/>
        <v>2</v>
      </c>
      <c r="F17" s="231">
        <v>52</v>
      </c>
      <c r="G17" s="273">
        <f t="shared" si="1"/>
        <v>2</v>
      </c>
      <c r="H17" s="231">
        <v>34</v>
      </c>
      <c r="I17" s="273">
        <f t="shared" si="2"/>
        <v>1</v>
      </c>
      <c r="J17" s="274">
        <f t="shared" si="3"/>
        <v>137</v>
      </c>
      <c r="K17" s="231">
        <v>42</v>
      </c>
      <c r="L17" s="273">
        <f t="shared" si="4"/>
        <v>1</v>
      </c>
      <c r="M17" s="231">
        <v>48</v>
      </c>
      <c r="N17" s="273">
        <f t="shared" si="5"/>
        <v>2</v>
      </c>
      <c r="O17" s="231">
        <v>38</v>
      </c>
      <c r="P17" s="234">
        <f t="shared" si="6"/>
        <v>1</v>
      </c>
      <c r="Q17" s="233">
        <f t="shared" si="7"/>
        <v>128</v>
      </c>
      <c r="R17" s="233">
        <f t="shared" si="32"/>
        <v>9</v>
      </c>
      <c r="S17" s="235">
        <f t="shared" si="8"/>
        <v>265</v>
      </c>
      <c r="T17" s="233">
        <f t="shared" si="9"/>
        <v>5</v>
      </c>
      <c r="U17" s="233">
        <f t="shared" si="10"/>
        <v>4</v>
      </c>
      <c r="V17" s="236">
        <f t="shared" si="11"/>
        <v>7.5</v>
      </c>
      <c r="W17" s="236">
        <f t="shared" si="12"/>
        <v>7</v>
      </c>
      <c r="X17" s="236">
        <f t="shared" si="13"/>
        <v>14.5</v>
      </c>
      <c r="Y17" s="237">
        <f t="shared" si="14"/>
        <v>15</v>
      </c>
      <c r="Z17" s="238">
        <f t="shared" si="15"/>
        <v>2</v>
      </c>
      <c r="AA17" s="238">
        <f t="shared" si="16"/>
        <v>2</v>
      </c>
      <c r="AB17" s="238">
        <f t="shared" si="17"/>
        <v>1</v>
      </c>
      <c r="AC17" s="238">
        <f t="shared" si="18"/>
        <v>1</v>
      </c>
      <c r="AD17" s="238">
        <f t="shared" si="19"/>
        <v>2</v>
      </c>
      <c r="AE17" s="238">
        <f t="shared" si="20"/>
        <v>1</v>
      </c>
      <c r="AF17" s="233" t="str">
        <f t="shared" si="21"/>
        <v>1+1</v>
      </c>
      <c r="AG17" s="233">
        <v>1</v>
      </c>
      <c r="AH17" s="233">
        <v>0</v>
      </c>
      <c r="AI17" s="233">
        <v>18</v>
      </c>
      <c r="AJ17" s="233"/>
      <c r="AK17" s="233">
        <f t="shared" si="35"/>
        <v>19</v>
      </c>
      <c r="AL17" s="233">
        <v>-1</v>
      </c>
      <c r="AM17" s="233">
        <v>4</v>
      </c>
      <c r="AN17" s="233">
        <v>3</v>
      </c>
      <c r="AO17" s="233"/>
      <c r="AP17" s="233"/>
      <c r="AQ17" s="208">
        <v>1</v>
      </c>
      <c r="AR17" s="233"/>
      <c r="AS17" s="244">
        <v>1</v>
      </c>
      <c r="AT17" s="244">
        <v>1</v>
      </c>
      <c r="AU17" s="244">
        <v>14</v>
      </c>
      <c r="AV17" s="240">
        <v>2</v>
      </c>
      <c r="AW17" s="229">
        <f t="shared" si="22"/>
        <v>18</v>
      </c>
      <c r="AX17" s="211">
        <v>0</v>
      </c>
      <c r="AY17" s="233">
        <v>1</v>
      </c>
      <c r="AZ17" s="241">
        <v>1</v>
      </c>
      <c r="BA17" s="242">
        <v>-1</v>
      </c>
      <c r="BB17" s="241"/>
      <c r="BC17" s="241"/>
      <c r="BD17" s="278"/>
      <c r="BE17" s="244">
        <v>1</v>
      </c>
      <c r="BF17" s="244">
        <v>1</v>
      </c>
      <c r="BG17" s="244">
        <v>15</v>
      </c>
      <c r="BH17" s="243"/>
      <c r="BI17" s="229">
        <f t="shared" si="23"/>
        <v>17</v>
      </c>
      <c r="BJ17" s="229">
        <v>1</v>
      </c>
      <c r="BK17" s="244">
        <f t="shared" si="24"/>
        <v>1</v>
      </c>
      <c r="BL17" s="245">
        <f t="shared" si="25"/>
        <v>15</v>
      </c>
      <c r="BM17" s="229">
        <f t="shared" si="26"/>
        <v>17</v>
      </c>
      <c r="BN17" s="211">
        <f t="shared" si="27"/>
        <v>0</v>
      </c>
      <c r="BO17" s="260">
        <f t="shared" si="28"/>
        <v>0</v>
      </c>
      <c r="BP17" s="129">
        <f t="shared" si="33"/>
        <v>0</v>
      </c>
      <c r="BQ17" s="247"/>
      <c r="BR17" s="247"/>
      <c r="BS17" s="214">
        <f t="shared" si="29"/>
        <v>0</v>
      </c>
      <c r="BT17" s="248">
        <v>1</v>
      </c>
      <c r="BU17" s="248">
        <v>0</v>
      </c>
      <c r="BV17" s="248"/>
      <c r="BW17" s="248"/>
      <c r="BX17" s="216">
        <f t="shared" si="30"/>
        <v>0</v>
      </c>
      <c r="BY17" s="216">
        <f t="shared" si="34"/>
        <v>0</v>
      </c>
      <c r="BZ17" s="217"/>
      <c r="CA17" s="265"/>
      <c r="CB17" s="265">
        <v>1</v>
      </c>
      <c r="CC17" s="265" t="s">
        <v>452</v>
      </c>
      <c r="CD17" s="265"/>
      <c r="CE17" s="265"/>
      <c r="CF17" s="265"/>
      <c r="CG17" s="265"/>
      <c r="CH17" s="265"/>
      <c r="CI17" s="265"/>
      <c r="CJ17" s="265"/>
      <c r="CK17" s="265"/>
      <c r="CL17" s="270"/>
      <c r="CM17" s="251">
        <f t="shared" si="36"/>
        <v>0</v>
      </c>
      <c r="CN17" s="252">
        <f t="shared" si="37"/>
        <v>0</v>
      </c>
      <c r="CO17" s="253" t="e">
        <f>RANK(#REF!,#REF!,1)</f>
        <v>#REF!</v>
      </c>
      <c r="CP17" s="254">
        <f t="shared" si="31"/>
        <v>0</v>
      </c>
      <c r="CQ17" s="244">
        <v>1</v>
      </c>
      <c r="CR17" s="244">
        <v>1</v>
      </c>
      <c r="CS17" s="244"/>
      <c r="CT17" s="256" t="s">
        <v>260</v>
      </c>
      <c r="CU17" s="262" t="s">
        <v>451</v>
      </c>
    </row>
    <row r="18" spans="1:99" s="227" customFormat="1" ht="32.25" customHeight="1">
      <c r="A18" s="228">
        <v>2</v>
      </c>
      <c r="B18" s="229">
        <v>11</v>
      </c>
      <c r="C18" s="230" t="s">
        <v>250</v>
      </c>
      <c r="D18" s="231">
        <v>284</v>
      </c>
      <c r="E18" s="273">
        <f t="shared" si="0"/>
        <v>8</v>
      </c>
      <c r="F18" s="231">
        <v>258</v>
      </c>
      <c r="G18" s="273">
        <f t="shared" si="1"/>
        <v>8</v>
      </c>
      <c r="H18" s="231">
        <v>232</v>
      </c>
      <c r="I18" s="273">
        <f t="shared" si="2"/>
        <v>7</v>
      </c>
      <c r="J18" s="274">
        <f t="shared" si="3"/>
        <v>774</v>
      </c>
      <c r="K18" s="231">
        <v>193</v>
      </c>
      <c r="L18" s="273">
        <f t="shared" si="4"/>
        <v>6</v>
      </c>
      <c r="M18" s="231">
        <v>163</v>
      </c>
      <c r="N18" s="273">
        <f t="shared" si="5"/>
        <v>5</v>
      </c>
      <c r="O18" s="231">
        <v>202</v>
      </c>
      <c r="P18" s="234">
        <f t="shared" si="6"/>
        <v>6</v>
      </c>
      <c r="Q18" s="233">
        <f t="shared" si="7"/>
        <v>558</v>
      </c>
      <c r="R18" s="233">
        <f t="shared" si="32"/>
        <v>40</v>
      </c>
      <c r="S18" s="235">
        <f t="shared" si="8"/>
        <v>1332</v>
      </c>
      <c r="T18" s="233">
        <f t="shared" si="9"/>
        <v>23</v>
      </c>
      <c r="U18" s="233">
        <f t="shared" si="10"/>
        <v>17</v>
      </c>
      <c r="V18" s="236">
        <f t="shared" si="11"/>
        <v>34.5</v>
      </c>
      <c r="W18" s="236">
        <f t="shared" si="12"/>
        <v>29.75</v>
      </c>
      <c r="X18" s="236">
        <f t="shared" si="13"/>
        <v>64.25</v>
      </c>
      <c r="Y18" s="237">
        <f t="shared" si="14"/>
        <v>64</v>
      </c>
      <c r="Z18" s="238">
        <f t="shared" si="15"/>
        <v>8</v>
      </c>
      <c r="AA18" s="238">
        <f t="shared" si="16"/>
        <v>8</v>
      </c>
      <c r="AB18" s="238">
        <f t="shared" si="17"/>
        <v>7</v>
      </c>
      <c r="AC18" s="238">
        <f t="shared" si="18"/>
        <v>6</v>
      </c>
      <c r="AD18" s="238">
        <f t="shared" si="19"/>
        <v>5</v>
      </c>
      <c r="AE18" s="238">
        <f t="shared" si="20"/>
        <v>6</v>
      </c>
      <c r="AF18" s="233" t="str">
        <f t="shared" si="21"/>
        <v>1+3</v>
      </c>
      <c r="AG18" s="233">
        <v>1</v>
      </c>
      <c r="AH18" s="233">
        <v>3</v>
      </c>
      <c r="AI18" s="233">
        <v>59</v>
      </c>
      <c r="AJ18" s="233">
        <v>1</v>
      </c>
      <c r="AK18" s="233">
        <f t="shared" si="35"/>
        <v>64</v>
      </c>
      <c r="AL18" s="233">
        <v>0</v>
      </c>
      <c r="AM18" s="233">
        <v>2</v>
      </c>
      <c r="AN18" s="233">
        <v>2</v>
      </c>
      <c r="AO18" s="239">
        <v>1</v>
      </c>
      <c r="AP18" s="233"/>
      <c r="AQ18" s="233"/>
      <c r="AR18" s="233"/>
      <c r="AS18" s="244">
        <v>1</v>
      </c>
      <c r="AT18" s="244">
        <v>3</v>
      </c>
      <c r="AU18" s="244">
        <v>59</v>
      </c>
      <c r="AV18" s="244">
        <v>3</v>
      </c>
      <c r="AW18" s="229">
        <f t="shared" si="22"/>
        <v>66</v>
      </c>
      <c r="AX18" s="211">
        <v>0</v>
      </c>
      <c r="AY18" s="268">
        <v>-1</v>
      </c>
      <c r="AZ18" s="241">
        <v>-1</v>
      </c>
      <c r="BA18" s="263">
        <v>1</v>
      </c>
      <c r="BB18" s="241">
        <v>1</v>
      </c>
      <c r="BC18" s="241"/>
      <c r="BD18" s="208">
        <v>1</v>
      </c>
      <c r="BE18" s="244">
        <v>1</v>
      </c>
      <c r="BF18" s="244">
        <v>3</v>
      </c>
      <c r="BG18" s="244">
        <v>62</v>
      </c>
      <c r="BH18" s="264">
        <v>1</v>
      </c>
      <c r="BI18" s="229">
        <f t="shared" si="23"/>
        <v>67</v>
      </c>
      <c r="BJ18" s="229">
        <v>1</v>
      </c>
      <c r="BK18" s="244">
        <f t="shared" si="24"/>
        <v>3</v>
      </c>
      <c r="BL18" s="245">
        <f t="shared" si="25"/>
        <v>64</v>
      </c>
      <c r="BM18" s="229">
        <f t="shared" si="26"/>
        <v>68</v>
      </c>
      <c r="BN18" s="211">
        <f t="shared" si="27"/>
        <v>0</v>
      </c>
      <c r="BO18" s="246">
        <f t="shared" si="28"/>
        <v>-1</v>
      </c>
      <c r="BP18" s="129">
        <f t="shared" si="33"/>
        <v>-1</v>
      </c>
      <c r="BQ18" s="247"/>
      <c r="BR18" s="247">
        <v>1</v>
      </c>
      <c r="BS18" s="214">
        <f t="shared" si="29"/>
        <v>-2</v>
      </c>
      <c r="BT18" s="248"/>
      <c r="BU18" s="248"/>
      <c r="BV18" s="248">
        <v>3</v>
      </c>
      <c r="BW18" s="248">
        <v>0</v>
      </c>
      <c r="BX18" s="216">
        <f t="shared" si="30"/>
        <v>-2</v>
      </c>
      <c r="BY18" s="216">
        <f t="shared" si="34"/>
        <v>-2</v>
      </c>
      <c r="BZ18" s="217">
        <v>3</v>
      </c>
      <c r="CA18" s="265"/>
      <c r="CB18" s="265">
        <v>1</v>
      </c>
      <c r="CC18" s="265">
        <v>1</v>
      </c>
      <c r="CD18" s="265"/>
      <c r="CE18" s="265"/>
      <c r="CF18" s="265"/>
      <c r="CG18" s="265">
        <v>1</v>
      </c>
      <c r="CH18" s="265"/>
      <c r="CI18" s="265"/>
      <c r="CJ18" s="265"/>
      <c r="CK18" s="265"/>
      <c r="CL18" s="270">
        <v>1</v>
      </c>
      <c r="CM18" s="251">
        <f t="shared" si="36"/>
        <v>3</v>
      </c>
      <c r="CN18" s="252">
        <f t="shared" si="37"/>
        <v>-1.5625</v>
      </c>
      <c r="CO18" s="253" t="e">
        <f>RANK(#REF!,#REF!,1)</f>
        <v>#REF!</v>
      </c>
      <c r="CP18" s="254">
        <f t="shared" si="31"/>
        <v>3.125</v>
      </c>
      <c r="CQ18" s="244"/>
      <c r="CR18" s="229">
        <v>1</v>
      </c>
      <c r="CS18" s="255">
        <v>1</v>
      </c>
      <c r="CT18" s="256" t="s">
        <v>250</v>
      </c>
      <c r="CU18" s="226"/>
    </row>
    <row r="19" spans="1:99" s="227" customFormat="1" ht="32.25" customHeight="1">
      <c r="A19" s="228">
        <v>5</v>
      </c>
      <c r="B19" s="229">
        <v>12</v>
      </c>
      <c r="C19" s="257" t="s">
        <v>253</v>
      </c>
      <c r="D19" s="231">
        <v>8</v>
      </c>
      <c r="E19" s="273">
        <f t="shared" si="0"/>
        <v>1</v>
      </c>
      <c r="F19" s="231">
        <v>14</v>
      </c>
      <c r="G19" s="273">
        <f t="shared" si="1"/>
        <v>1</v>
      </c>
      <c r="H19" s="231">
        <v>23</v>
      </c>
      <c r="I19" s="273">
        <f t="shared" si="2"/>
        <v>1</v>
      </c>
      <c r="J19" s="274">
        <f t="shared" si="3"/>
        <v>45</v>
      </c>
      <c r="K19" s="231">
        <v>22</v>
      </c>
      <c r="L19" s="273">
        <f t="shared" si="4"/>
        <v>1</v>
      </c>
      <c r="M19" s="231">
        <v>14</v>
      </c>
      <c r="N19" s="273">
        <f t="shared" si="5"/>
        <v>1</v>
      </c>
      <c r="O19" s="231">
        <v>9</v>
      </c>
      <c r="P19" s="234">
        <f t="shared" si="6"/>
        <v>1</v>
      </c>
      <c r="Q19" s="233">
        <f t="shared" si="7"/>
        <v>45</v>
      </c>
      <c r="R19" s="233">
        <f t="shared" si="32"/>
        <v>6</v>
      </c>
      <c r="S19" s="235">
        <f t="shared" si="8"/>
        <v>90</v>
      </c>
      <c r="T19" s="233">
        <f t="shared" si="9"/>
        <v>3</v>
      </c>
      <c r="U19" s="233">
        <f t="shared" si="10"/>
        <v>3</v>
      </c>
      <c r="V19" s="236">
        <f t="shared" si="11"/>
        <v>4.5</v>
      </c>
      <c r="W19" s="236">
        <f t="shared" si="12"/>
        <v>5.25</v>
      </c>
      <c r="X19" s="236">
        <f t="shared" si="13"/>
        <v>9.75</v>
      </c>
      <c r="Y19" s="237">
        <f t="shared" si="14"/>
        <v>10</v>
      </c>
      <c r="Z19" s="238">
        <f t="shared" si="15"/>
        <v>1</v>
      </c>
      <c r="AA19" s="238">
        <f t="shared" si="16"/>
        <v>1</v>
      </c>
      <c r="AB19" s="238">
        <f t="shared" si="17"/>
        <v>1</v>
      </c>
      <c r="AC19" s="238">
        <f t="shared" si="18"/>
        <v>1</v>
      </c>
      <c r="AD19" s="238">
        <f t="shared" si="19"/>
        <v>1</v>
      </c>
      <c r="AE19" s="238">
        <f t="shared" si="20"/>
        <v>1</v>
      </c>
      <c r="AF19" s="233" t="str">
        <f t="shared" si="21"/>
        <v>1</v>
      </c>
      <c r="AG19" s="233">
        <v>1</v>
      </c>
      <c r="AH19" s="233">
        <v>0</v>
      </c>
      <c r="AI19" s="233">
        <v>12</v>
      </c>
      <c r="AJ19" s="233"/>
      <c r="AK19" s="233">
        <f t="shared" si="35"/>
        <v>13</v>
      </c>
      <c r="AL19" s="233">
        <v>0</v>
      </c>
      <c r="AM19" s="233">
        <v>2</v>
      </c>
      <c r="AN19" s="233">
        <v>2</v>
      </c>
      <c r="AO19" s="233"/>
      <c r="AP19" s="233"/>
      <c r="AQ19" s="233"/>
      <c r="AR19" s="233"/>
      <c r="AS19" s="240">
        <v>1</v>
      </c>
      <c r="AT19" s="240">
        <v>0</v>
      </c>
      <c r="AU19" s="240">
        <v>9</v>
      </c>
      <c r="AV19" s="240">
        <v>3</v>
      </c>
      <c r="AW19" s="229">
        <f t="shared" si="22"/>
        <v>13</v>
      </c>
      <c r="AX19" s="211">
        <v>0</v>
      </c>
      <c r="AY19" s="279">
        <v>2</v>
      </c>
      <c r="AZ19" s="241">
        <v>2</v>
      </c>
      <c r="BA19" s="280">
        <v>-2</v>
      </c>
      <c r="BB19" s="241"/>
      <c r="BC19" s="241"/>
      <c r="BD19" s="242"/>
      <c r="BE19" s="240">
        <v>1</v>
      </c>
      <c r="BF19" s="240">
        <v>0</v>
      </c>
      <c r="BG19" s="240">
        <v>10</v>
      </c>
      <c r="BH19" s="243">
        <v>0</v>
      </c>
      <c r="BI19" s="229">
        <f t="shared" si="23"/>
        <v>11</v>
      </c>
      <c r="BJ19" s="229">
        <v>1</v>
      </c>
      <c r="BK19" s="244">
        <f t="shared" si="24"/>
        <v>0</v>
      </c>
      <c r="BL19" s="245">
        <f t="shared" si="25"/>
        <v>10</v>
      </c>
      <c r="BM19" s="229">
        <f t="shared" si="26"/>
        <v>11</v>
      </c>
      <c r="BN19" s="211">
        <f t="shared" si="27"/>
        <v>0</v>
      </c>
      <c r="BO19" s="281">
        <f t="shared" si="28"/>
        <v>0</v>
      </c>
      <c r="BP19" s="129">
        <f t="shared" si="33"/>
        <v>0</v>
      </c>
      <c r="BQ19" s="247"/>
      <c r="BR19" s="247"/>
      <c r="BS19" s="214">
        <f t="shared" si="29"/>
        <v>0</v>
      </c>
      <c r="BT19" s="248">
        <v>1</v>
      </c>
      <c r="BU19" s="248">
        <v>0</v>
      </c>
      <c r="BV19" s="248"/>
      <c r="BW19" s="248"/>
      <c r="BX19" s="216">
        <f t="shared" si="30"/>
        <v>0</v>
      </c>
      <c r="BY19" s="216">
        <f t="shared" si="34"/>
        <v>0</v>
      </c>
      <c r="BZ19" s="217"/>
      <c r="CA19" s="249"/>
      <c r="CB19" s="249"/>
      <c r="CC19" s="249"/>
      <c r="CD19" s="249">
        <v>1</v>
      </c>
      <c r="CE19" s="249"/>
      <c r="CF19" s="249"/>
      <c r="CG19" s="249">
        <v>1</v>
      </c>
      <c r="CH19" s="249"/>
      <c r="CI19" s="249"/>
      <c r="CJ19" s="249">
        <v>1</v>
      </c>
      <c r="CK19" s="249"/>
      <c r="CL19" s="270"/>
      <c r="CM19" s="251">
        <f t="shared" si="36"/>
        <v>0</v>
      </c>
      <c r="CN19" s="252">
        <f t="shared" si="37"/>
        <v>0</v>
      </c>
      <c r="CO19" s="253" t="e">
        <f>RANK(#REF!,#REF!,1)</f>
        <v>#REF!</v>
      </c>
      <c r="CP19" s="254">
        <f t="shared" si="31"/>
        <v>0</v>
      </c>
      <c r="CQ19" s="229"/>
      <c r="CR19" s="244">
        <v>1</v>
      </c>
      <c r="CS19" s="244">
        <v>1</v>
      </c>
      <c r="CT19" s="256" t="s">
        <v>253</v>
      </c>
      <c r="CU19" s="226"/>
    </row>
    <row r="20" spans="1:99" s="227" customFormat="1" ht="32.25" customHeight="1">
      <c r="A20" s="228">
        <v>26</v>
      </c>
      <c r="B20" s="229">
        <v>13</v>
      </c>
      <c r="C20" s="257" t="s">
        <v>274</v>
      </c>
      <c r="D20" s="231">
        <v>328</v>
      </c>
      <c r="E20" s="273">
        <f t="shared" si="0"/>
        <v>10</v>
      </c>
      <c r="F20" s="231">
        <v>320</v>
      </c>
      <c r="G20" s="273">
        <f t="shared" si="1"/>
        <v>9</v>
      </c>
      <c r="H20" s="231">
        <v>291</v>
      </c>
      <c r="I20" s="273">
        <f t="shared" si="2"/>
        <v>9</v>
      </c>
      <c r="J20" s="274">
        <f t="shared" si="3"/>
        <v>939</v>
      </c>
      <c r="K20" s="231">
        <v>292</v>
      </c>
      <c r="L20" s="273">
        <f t="shared" si="4"/>
        <v>9</v>
      </c>
      <c r="M20" s="231">
        <v>276</v>
      </c>
      <c r="N20" s="273">
        <f t="shared" si="5"/>
        <v>8</v>
      </c>
      <c r="O20" s="231">
        <v>252</v>
      </c>
      <c r="P20" s="234">
        <f t="shared" si="6"/>
        <v>7</v>
      </c>
      <c r="Q20" s="233">
        <f t="shared" si="7"/>
        <v>820</v>
      </c>
      <c r="R20" s="233">
        <f t="shared" si="32"/>
        <v>52</v>
      </c>
      <c r="S20" s="235">
        <f t="shared" si="8"/>
        <v>1759</v>
      </c>
      <c r="T20" s="233">
        <f t="shared" si="9"/>
        <v>28</v>
      </c>
      <c r="U20" s="233">
        <f t="shared" si="10"/>
        <v>24</v>
      </c>
      <c r="V20" s="236">
        <f t="shared" si="11"/>
        <v>42</v>
      </c>
      <c r="W20" s="236">
        <f t="shared" si="12"/>
        <v>42</v>
      </c>
      <c r="X20" s="236">
        <f t="shared" si="13"/>
        <v>84</v>
      </c>
      <c r="Y20" s="237">
        <f t="shared" si="14"/>
        <v>84</v>
      </c>
      <c r="Z20" s="238">
        <f t="shared" si="15"/>
        <v>10</v>
      </c>
      <c r="AA20" s="238">
        <f t="shared" si="16"/>
        <v>9</v>
      </c>
      <c r="AB20" s="238">
        <f t="shared" si="17"/>
        <v>9</v>
      </c>
      <c r="AC20" s="238">
        <f t="shared" si="18"/>
        <v>9</v>
      </c>
      <c r="AD20" s="238">
        <f t="shared" si="19"/>
        <v>8</v>
      </c>
      <c r="AE20" s="238">
        <f t="shared" si="20"/>
        <v>7</v>
      </c>
      <c r="AF20" s="233" t="str">
        <f t="shared" si="21"/>
        <v>1+4</v>
      </c>
      <c r="AG20" s="233">
        <v>1</v>
      </c>
      <c r="AH20" s="233">
        <v>3</v>
      </c>
      <c r="AI20" s="233">
        <v>79</v>
      </c>
      <c r="AJ20" s="233">
        <v>3</v>
      </c>
      <c r="AK20" s="233">
        <f t="shared" si="35"/>
        <v>86</v>
      </c>
      <c r="AL20" s="233">
        <v>0</v>
      </c>
      <c r="AM20" s="233">
        <v>7</v>
      </c>
      <c r="AN20" s="233">
        <v>7</v>
      </c>
      <c r="AO20" s="239">
        <v>3</v>
      </c>
      <c r="AP20" s="233"/>
      <c r="AQ20" s="233"/>
      <c r="AR20" s="233"/>
      <c r="AS20" s="240">
        <v>1</v>
      </c>
      <c r="AT20" s="240">
        <v>4</v>
      </c>
      <c r="AU20" s="240">
        <v>80</v>
      </c>
      <c r="AV20" s="240">
        <v>1</v>
      </c>
      <c r="AW20" s="229">
        <f t="shared" si="22"/>
        <v>86</v>
      </c>
      <c r="AX20" s="211">
        <v>0</v>
      </c>
      <c r="AY20" s="282">
        <v>-4</v>
      </c>
      <c r="AZ20" s="241">
        <v>-4</v>
      </c>
      <c r="BA20" s="263">
        <v>4</v>
      </c>
      <c r="BB20" s="241">
        <v>5</v>
      </c>
      <c r="BC20" s="241"/>
      <c r="BD20" s="263">
        <v>5</v>
      </c>
      <c r="BE20" s="240">
        <v>1</v>
      </c>
      <c r="BF20" s="240">
        <v>4</v>
      </c>
      <c r="BG20" s="240">
        <v>85</v>
      </c>
      <c r="BH20" s="243"/>
      <c r="BI20" s="229">
        <f t="shared" si="23"/>
        <v>90</v>
      </c>
      <c r="BJ20" s="229">
        <v>1</v>
      </c>
      <c r="BK20" s="244">
        <f t="shared" si="24"/>
        <v>4</v>
      </c>
      <c r="BL20" s="245">
        <f t="shared" si="25"/>
        <v>84</v>
      </c>
      <c r="BM20" s="229">
        <f t="shared" si="26"/>
        <v>89</v>
      </c>
      <c r="BN20" s="211">
        <f t="shared" si="27"/>
        <v>0</v>
      </c>
      <c r="BO20" s="281">
        <f t="shared" si="28"/>
        <v>1</v>
      </c>
      <c r="BP20" s="129">
        <f t="shared" si="33"/>
        <v>1</v>
      </c>
      <c r="BQ20" s="247"/>
      <c r="BR20" s="247">
        <v>5</v>
      </c>
      <c r="BS20" s="214">
        <f t="shared" si="29"/>
        <v>-4</v>
      </c>
      <c r="BT20" s="248"/>
      <c r="BU20" s="248"/>
      <c r="BV20" s="248">
        <v>3</v>
      </c>
      <c r="BW20" s="248">
        <v>0</v>
      </c>
      <c r="BX20" s="216">
        <f t="shared" si="30"/>
        <v>1</v>
      </c>
      <c r="BY20" s="216">
        <f t="shared" si="34"/>
        <v>1</v>
      </c>
      <c r="BZ20" s="217">
        <v>3</v>
      </c>
      <c r="CA20" s="249"/>
      <c r="CB20" s="249">
        <v>1</v>
      </c>
      <c r="CC20" s="249">
        <v>1</v>
      </c>
      <c r="CD20" s="249"/>
      <c r="CE20" s="249"/>
      <c r="CF20" s="249"/>
      <c r="CG20" s="249"/>
      <c r="CH20" s="249">
        <v>1</v>
      </c>
      <c r="CI20" s="249"/>
      <c r="CJ20" s="249">
        <v>1</v>
      </c>
      <c r="CK20" s="249"/>
      <c r="CL20" s="270">
        <v>1</v>
      </c>
      <c r="CM20" s="251">
        <f t="shared" si="36"/>
        <v>5</v>
      </c>
      <c r="CN20" s="252">
        <f t="shared" si="37"/>
        <v>1.1904761904761898</v>
      </c>
      <c r="CO20" s="253" t="e">
        <f>RANK(#REF!,#REF!,1)</f>
        <v>#REF!</v>
      </c>
      <c r="CP20" s="254">
        <f t="shared" si="31"/>
        <v>5.952380952380949</v>
      </c>
      <c r="CQ20" s="229"/>
      <c r="CR20" s="229">
        <v>1</v>
      </c>
      <c r="CS20" s="255">
        <v>1</v>
      </c>
      <c r="CT20" s="256" t="s">
        <v>274</v>
      </c>
      <c r="CU20" s="226"/>
    </row>
    <row r="21" spans="1:99" s="227" customFormat="1" ht="32.25" customHeight="1">
      <c r="A21" s="228">
        <v>27</v>
      </c>
      <c r="B21" s="229">
        <v>14</v>
      </c>
      <c r="C21" s="257" t="s">
        <v>275</v>
      </c>
      <c r="D21" s="231">
        <v>37</v>
      </c>
      <c r="E21" s="273">
        <f t="shared" si="0"/>
        <v>1</v>
      </c>
      <c r="F21" s="231">
        <v>46</v>
      </c>
      <c r="G21" s="273">
        <f t="shared" si="1"/>
        <v>2</v>
      </c>
      <c r="H21" s="231">
        <v>40</v>
      </c>
      <c r="I21" s="273">
        <f t="shared" si="2"/>
        <v>1</v>
      </c>
      <c r="J21" s="274">
        <f t="shared" si="3"/>
        <v>123</v>
      </c>
      <c r="K21" s="231">
        <v>34</v>
      </c>
      <c r="L21" s="273">
        <f t="shared" si="4"/>
        <v>1</v>
      </c>
      <c r="M21" s="231">
        <v>21</v>
      </c>
      <c r="N21" s="273">
        <f t="shared" si="5"/>
        <v>1</v>
      </c>
      <c r="O21" s="231">
        <v>24</v>
      </c>
      <c r="P21" s="234">
        <f t="shared" si="6"/>
        <v>1</v>
      </c>
      <c r="Q21" s="233">
        <f t="shared" si="7"/>
        <v>79</v>
      </c>
      <c r="R21" s="233">
        <f t="shared" si="32"/>
        <v>7</v>
      </c>
      <c r="S21" s="235">
        <f t="shared" si="8"/>
        <v>202</v>
      </c>
      <c r="T21" s="233">
        <f t="shared" si="9"/>
        <v>4</v>
      </c>
      <c r="U21" s="233">
        <f t="shared" si="10"/>
        <v>3</v>
      </c>
      <c r="V21" s="236">
        <f t="shared" si="11"/>
        <v>6</v>
      </c>
      <c r="W21" s="236">
        <f t="shared" si="12"/>
        <v>5.25</v>
      </c>
      <c r="X21" s="236">
        <f t="shared" si="13"/>
        <v>11.25</v>
      </c>
      <c r="Y21" s="237">
        <f t="shared" si="14"/>
        <v>11</v>
      </c>
      <c r="Z21" s="238">
        <f t="shared" si="15"/>
        <v>1</v>
      </c>
      <c r="AA21" s="238">
        <f t="shared" si="16"/>
        <v>2</v>
      </c>
      <c r="AB21" s="238">
        <f t="shared" si="17"/>
        <v>1</v>
      </c>
      <c r="AC21" s="238">
        <f t="shared" si="18"/>
        <v>1</v>
      </c>
      <c r="AD21" s="238">
        <f t="shared" si="19"/>
        <v>1</v>
      </c>
      <c r="AE21" s="238">
        <f t="shared" si="20"/>
        <v>1</v>
      </c>
      <c r="AF21" s="233" t="str">
        <f t="shared" si="21"/>
        <v>1+1</v>
      </c>
      <c r="AG21" s="233">
        <v>1</v>
      </c>
      <c r="AH21" s="233">
        <v>1</v>
      </c>
      <c r="AI21" s="233">
        <v>15</v>
      </c>
      <c r="AJ21" s="233">
        <v>2</v>
      </c>
      <c r="AK21" s="233">
        <f t="shared" si="35"/>
        <v>19</v>
      </c>
      <c r="AL21" s="233">
        <v>0</v>
      </c>
      <c r="AM21" s="233">
        <v>5</v>
      </c>
      <c r="AN21" s="233">
        <v>5</v>
      </c>
      <c r="AO21" s="239">
        <v>1</v>
      </c>
      <c r="AP21" s="233"/>
      <c r="AQ21" s="233"/>
      <c r="AR21" s="233"/>
      <c r="AS21" s="244">
        <v>1</v>
      </c>
      <c r="AT21" s="244">
        <v>1</v>
      </c>
      <c r="AU21" s="244">
        <v>14</v>
      </c>
      <c r="AV21" s="244"/>
      <c r="AW21" s="229">
        <f t="shared" si="22"/>
        <v>16</v>
      </c>
      <c r="AX21" s="211">
        <v>0</v>
      </c>
      <c r="AY21" s="279">
        <v>3</v>
      </c>
      <c r="AZ21" s="241">
        <v>3</v>
      </c>
      <c r="BA21" s="258"/>
      <c r="BB21" s="241"/>
      <c r="BC21" s="241"/>
      <c r="BD21" s="242"/>
      <c r="BE21" s="244">
        <v>1</v>
      </c>
      <c r="BF21" s="244">
        <v>1</v>
      </c>
      <c r="BG21" s="244">
        <v>13</v>
      </c>
      <c r="BH21" s="264">
        <v>1</v>
      </c>
      <c r="BI21" s="229">
        <f t="shared" si="23"/>
        <v>16</v>
      </c>
      <c r="BJ21" s="229">
        <v>1</v>
      </c>
      <c r="BK21" s="244">
        <f t="shared" si="24"/>
        <v>1</v>
      </c>
      <c r="BL21" s="245">
        <f t="shared" si="25"/>
        <v>11</v>
      </c>
      <c r="BM21" s="229">
        <f t="shared" si="26"/>
        <v>13</v>
      </c>
      <c r="BN21" s="211">
        <f t="shared" si="27"/>
        <v>0</v>
      </c>
      <c r="BO21" s="281">
        <f t="shared" si="28"/>
        <v>3</v>
      </c>
      <c r="BP21" s="129">
        <f t="shared" si="33"/>
        <v>3</v>
      </c>
      <c r="BQ21" s="247"/>
      <c r="BR21" s="247"/>
      <c r="BS21" s="214">
        <f t="shared" si="29"/>
        <v>3</v>
      </c>
      <c r="BT21" s="248">
        <v>1</v>
      </c>
      <c r="BU21" s="248">
        <v>0</v>
      </c>
      <c r="BV21" s="248"/>
      <c r="BW21" s="248"/>
      <c r="BX21" s="216">
        <f t="shared" si="30"/>
        <v>2</v>
      </c>
      <c r="BY21" s="216">
        <f t="shared" si="34"/>
        <v>2</v>
      </c>
      <c r="BZ21" s="217">
        <v>1</v>
      </c>
      <c r="CA21" s="265"/>
      <c r="CB21" s="265">
        <v>1</v>
      </c>
      <c r="CC21" s="265"/>
      <c r="CD21" s="265">
        <v>1</v>
      </c>
      <c r="CE21" s="265"/>
      <c r="CF21" s="265"/>
      <c r="CG21" s="265"/>
      <c r="CH21" s="265"/>
      <c r="CI21" s="265"/>
      <c r="CJ21" s="265"/>
      <c r="CK21" s="265"/>
      <c r="CL21" s="270"/>
      <c r="CM21" s="251">
        <f t="shared" si="36"/>
        <v>4</v>
      </c>
      <c r="CN21" s="252">
        <f t="shared" si="37"/>
        <v>27.272727272727266</v>
      </c>
      <c r="CO21" s="253" t="e">
        <f>RANK(#REF!,#REF!,1)</f>
        <v>#REF!</v>
      </c>
      <c r="CP21" s="254">
        <f t="shared" si="31"/>
        <v>27.272727272727266</v>
      </c>
      <c r="CQ21" s="244">
        <v>1</v>
      </c>
      <c r="CR21" s="229"/>
      <c r="CS21" s="229">
        <v>1</v>
      </c>
      <c r="CT21" s="256" t="s">
        <v>275</v>
      </c>
      <c r="CU21" s="226"/>
    </row>
    <row r="22" spans="1:99" s="227" customFormat="1" ht="32.25" customHeight="1">
      <c r="A22" s="228">
        <v>13</v>
      </c>
      <c r="B22" s="229">
        <v>15</v>
      </c>
      <c r="C22" s="257" t="s">
        <v>261</v>
      </c>
      <c r="D22" s="231">
        <v>286</v>
      </c>
      <c r="E22" s="273">
        <f t="shared" si="0"/>
        <v>8</v>
      </c>
      <c r="F22" s="231">
        <v>249</v>
      </c>
      <c r="G22" s="273">
        <f t="shared" si="1"/>
        <v>7</v>
      </c>
      <c r="H22" s="231">
        <v>251</v>
      </c>
      <c r="I22" s="273">
        <f t="shared" si="2"/>
        <v>7</v>
      </c>
      <c r="J22" s="274">
        <f t="shared" si="3"/>
        <v>786</v>
      </c>
      <c r="K22" s="231">
        <v>222</v>
      </c>
      <c r="L22" s="273">
        <f t="shared" si="4"/>
        <v>7</v>
      </c>
      <c r="M22" s="231">
        <v>234</v>
      </c>
      <c r="N22" s="273">
        <f t="shared" si="5"/>
        <v>7</v>
      </c>
      <c r="O22" s="231">
        <v>197</v>
      </c>
      <c r="P22" s="234">
        <f t="shared" si="6"/>
        <v>6</v>
      </c>
      <c r="Q22" s="233">
        <f t="shared" si="7"/>
        <v>653</v>
      </c>
      <c r="R22" s="233">
        <f t="shared" si="32"/>
        <v>42</v>
      </c>
      <c r="S22" s="235">
        <f t="shared" si="8"/>
        <v>1439</v>
      </c>
      <c r="T22" s="233">
        <f t="shared" si="9"/>
        <v>22</v>
      </c>
      <c r="U22" s="233">
        <f t="shared" si="10"/>
        <v>20</v>
      </c>
      <c r="V22" s="236">
        <f t="shared" si="11"/>
        <v>33</v>
      </c>
      <c r="W22" s="236">
        <f t="shared" si="12"/>
        <v>35</v>
      </c>
      <c r="X22" s="236">
        <f t="shared" si="13"/>
        <v>68</v>
      </c>
      <c r="Y22" s="237">
        <f t="shared" si="14"/>
        <v>68</v>
      </c>
      <c r="Z22" s="238">
        <f t="shared" si="15"/>
        <v>8</v>
      </c>
      <c r="AA22" s="238">
        <f t="shared" si="16"/>
        <v>7</v>
      </c>
      <c r="AB22" s="238">
        <f t="shared" si="17"/>
        <v>7</v>
      </c>
      <c r="AC22" s="238">
        <f t="shared" si="18"/>
        <v>7</v>
      </c>
      <c r="AD22" s="238">
        <f t="shared" si="19"/>
        <v>7</v>
      </c>
      <c r="AE22" s="238">
        <f t="shared" si="20"/>
        <v>6</v>
      </c>
      <c r="AF22" s="233" t="str">
        <f t="shared" si="21"/>
        <v>1+3</v>
      </c>
      <c r="AG22" s="233">
        <v>1</v>
      </c>
      <c r="AH22" s="233">
        <v>3</v>
      </c>
      <c r="AI22" s="233">
        <v>73</v>
      </c>
      <c r="AJ22" s="233">
        <v>1</v>
      </c>
      <c r="AK22" s="233">
        <f t="shared" si="35"/>
        <v>78</v>
      </c>
      <c r="AL22" s="233">
        <v>0</v>
      </c>
      <c r="AM22" s="233">
        <v>6</v>
      </c>
      <c r="AN22" s="233">
        <v>6</v>
      </c>
      <c r="AO22" s="239">
        <v>1</v>
      </c>
      <c r="AP22" s="233"/>
      <c r="AQ22" s="233"/>
      <c r="AR22" s="233"/>
      <c r="AS22" s="240">
        <v>1</v>
      </c>
      <c r="AT22" s="240">
        <v>3</v>
      </c>
      <c r="AU22" s="240">
        <v>66</v>
      </c>
      <c r="AV22" s="240">
        <v>3</v>
      </c>
      <c r="AW22" s="229">
        <f t="shared" si="22"/>
        <v>73</v>
      </c>
      <c r="AX22" s="211">
        <v>0</v>
      </c>
      <c r="AY22" s="283">
        <v>1</v>
      </c>
      <c r="AZ22" s="241">
        <v>1</v>
      </c>
      <c r="BA22" s="242"/>
      <c r="BB22" s="241">
        <v>2</v>
      </c>
      <c r="BC22" s="241"/>
      <c r="BD22" s="208">
        <v>1</v>
      </c>
      <c r="BE22" s="240">
        <v>1</v>
      </c>
      <c r="BF22" s="240">
        <v>3</v>
      </c>
      <c r="BG22" s="240">
        <v>68</v>
      </c>
      <c r="BH22" s="243"/>
      <c r="BI22" s="229">
        <f t="shared" si="23"/>
        <v>72</v>
      </c>
      <c r="BJ22" s="229">
        <v>1</v>
      </c>
      <c r="BK22" s="244">
        <f t="shared" si="24"/>
        <v>3</v>
      </c>
      <c r="BL22" s="245">
        <f t="shared" si="25"/>
        <v>68</v>
      </c>
      <c r="BM22" s="229">
        <f t="shared" si="26"/>
        <v>72</v>
      </c>
      <c r="BN22" s="211">
        <f t="shared" si="27"/>
        <v>0</v>
      </c>
      <c r="BO22" s="284">
        <f t="shared" si="28"/>
        <v>0</v>
      </c>
      <c r="BP22" s="129">
        <f t="shared" si="33"/>
        <v>0</v>
      </c>
      <c r="BQ22" s="247"/>
      <c r="BR22" s="247">
        <v>2</v>
      </c>
      <c r="BS22" s="214">
        <f t="shared" si="29"/>
        <v>-2</v>
      </c>
      <c r="BT22" s="248"/>
      <c r="BU22" s="248"/>
      <c r="BV22" s="248">
        <v>3</v>
      </c>
      <c r="BW22" s="248">
        <v>0</v>
      </c>
      <c r="BX22" s="216">
        <f t="shared" si="30"/>
        <v>0</v>
      </c>
      <c r="BY22" s="216">
        <f t="shared" si="34"/>
        <v>0</v>
      </c>
      <c r="BZ22" s="285">
        <v>4</v>
      </c>
      <c r="CA22" s="249"/>
      <c r="CB22" s="249">
        <v>1</v>
      </c>
      <c r="CC22" s="249">
        <v>1</v>
      </c>
      <c r="CD22" s="249"/>
      <c r="CE22" s="249"/>
      <c r="CF22" s="249"/>
      <c r="CG22" s="249"/>
      <c r="CH22" s="249"/>
      <c r="CI22" s="249"/>
      <c r="CJ22" s="249"/>
      <c r="CK22" s="249"/>
      <c r="CL22" s="270">
        <v>1</v>
      </c>
      <c r="CM22" s="251">
        <f t="shared" si="36"/>
        <v>5</v>
      </c>
      <c r="CN22" s="252">
        <f t="shared" si="37"/>
        <v>0</v>
      </c>
      <c r="CO22" s="253" t="e">
        <f>RANK(#REF!,#REF!,1)</f>
        <v>#REF!</v>
      </c>
      <c r="CP22" s="254">
        <f t="shared" si="31"/>
        <v>7.3529411764705941</v>
      </c>
      <c r="CQ22" s="286"/>
      <c r="CR22" s="229">
        <v>1</v>
      </c>
      <c r="CS22" s="229"/>
      <c r="CT22" s="287" t="s">
        <v>261</v>
      </c>
      <c r="CU22" s="288" t="s">
        <v>453</v>
      </c>
    </row>
    <row r="23" spans="1:99" s="227" customFormat="1" ht="32.25" customHeight="1">
      <c r="A23" s="228">
        <v>24</v>
      </c>
      <c r="B23" s="229">
        <v>16</v>
      </c>
      <c r="C23" s="257" t="s">
        <v>272</v>
      </c>
      <c r="D23" s="231">
        <v>29</v>
      </c>
      <c r="E23" s="273">
        <f t="shared" si="0"/>
        <v>1</v>
      </c>
      <c r="F23" s="231">
        <v>46</v>
      </c>
      <c r="G23" s="273">
        <f t="shared" si="1"/>
        <v>2</v>
      </c>
      <c r="H23" s="231">
        <v>47</v>
      </c>
      <c r="I23" s="273">
        <f t="shared" si="2"/>
        <v>2</v>
      </c>
      <c r="J23" s="274">
        <f t="shared" si="3"/>
        <v>122</v>
      </c>
      <c r="K23" s="231">
        <v>46</v>
      </c>
      <c r="L23" s="273">
        <f t="shared" si="4"/>
        <v>2</v>
      </c>
      <c r="M23" s="231">
        <v>25</v>
      </c>
      <c r="N23" s="273">
        <f t="shared" si="5"/>
        <v>1</v>
      </c>
      <c r="O23" s="231">
        <v>25</v>
      </c>
      <c r="P23" s="234">
        <f t="shared" si="6"/>
        <v>1</v>
      </c>
      <c r="Q23" s="233">
        <f t="shared" si="7"/>
        <v>96</v>
      </c>
      <c r="R23" s="233">
        <f t="shared" si="32"/>
        <v>9</v>
      </c>
      <c r="S23" s="235">
        <f t="shared" si="8"/>
        <v>218</v>
      </c>
      <c r="T23" s="233">
        <f t="shared" si="9"/>
        <v>5</v>
      </c>
      <c r="U23" s="233">
        <f t="shared" si="10"/>
        <v>4</v>
      </c>
      <c r="V23" s="236">
        <f t="shared" si="11"/>
        <v>7.5</v>
      </c>
      <c r="W23" s="236">
        <f t="shared" si="12"/>
        <v>7</v>
      </c>
      <c r="X23" s="236">
        <f t="shared" si="13"/>
        <v>14.5</v>
      </c>
      <c r="Y23" s="237">
        <f t="shared" si="14"/>
        <v>15</v>
      </c>
      <c r="Z23" s="238">
        <v>1</v>
      </c>
      <c r="AA23" s="238">
        <f t="shared" si="16"/>
        <v>2</v>
      </c>
      <c r="AB23" s="238">
        <f t="shared" si="17"/>
        <v>2</v>
      </c>
      <c r="AC23" s="238">
        <f t="shared" si="18"/>
        <v>2</v>
      </c>
      <c r="AD23" s="238">
        <f t="shared" si="19"/>
        <v>1</v>
      </c>
      <c r="AE23" s="238">
        <f t="shared" si="20"/>
        <v>1</v>
      </c>
      <c r="AF23" s="233" t="str">
        <f t="shared" si="21"/>
        <v>1+1</v>
      </c>
      <c r="AG23" s="233">
        <v>1</v>
      </c>
      <c r="AH23" s="233">
        <v>0</v>
      </c>
      <c r="AI23" s="233">
        <v>17</v>
      </c>
      <c r="AJ23" s="233">
        <v>1</v>
      </c>
      <c r="AK23" s="233">
        <f t="shared" si="35"/>
        <v>19</v>
      </c>
      <c r="AL23" s="233">
        <v>-1</v>
      </c>
      <c r="AM23" s="233">
        <v>4</v>
      </c>
      <c r="AN23" s="233">
        <v>3</v>
      </c>
      <c r="AO23" s="233"/>
      <c r="AP23" s="208">
        <v>1</v>
      </c>
      <c r="AQ23" s="208">
        <v>1</v>
      </c>
      <c r="AR23" s="233"/>
      <c r="AS23" s="244">
        <v>1</v>
      </c>
      <c r="AT23" s="244">
        <v>1</v>
      </c>
      <c r="AU23" s="244">
        <v>12</v>
      </c>
      <c r="AV23" s="244">
        <v>4</v>
      </c>
      <c r="AW23" s="289">
        <f t="shared" si="22"/>
        <v>18</v>
      </c>
      <c r="AX23" s="211">
        <v>0</v>
      </c>
      <c r="AY23" s="279">
        <v>1</v>
      </c>
      <c r="AZ23" s="241">
        <v>1</v>
      </c>
      <c r="BA23" s="259" t="s">
        <v>481</v>
      </c>
      <c r="BB23" s="241"/>
      <c r="BC23" s="241"/>
      <c r="BD23" s="259"/>
      <c r="BE23" s="244">
        <v>1</v>
      </c>
      <c r="BF23" s="244">
        <v>1</v>
      </c>
      <c r="BG23" s="244">
        <v>14</v>
      </c>
      <c r="BH23" s="264">
        <v>1</v>
      </c>
      <c r="BI23" s="289">
        <f t="shared" si="23"/>
        <v>17</v>
      </c>
      <c r="BJ23" s="229">
        <v>1</v>
      </c>
      <c r="BK23" s="244">
        <f t="shared" si="24"/>
        <v>1</v>
      </c>
      <c r="BL23" s="245">
        <f t="shared" si="25"/>
        <v>15</v>
      </c>
      <c r="BM23" s="229">
        <f t="shared" si="26"/>
        <v>17</v>
      </c>
      <c r="BN23" s="211">
        <f t="shared" si="27"/>
        <v>0</v>
      </c>
      <c r="BO23" s="281">
        <f t="shared" si="28"/>
        <v>0</v>
      </c>
      <c r="BP23" s="129">
        <f t="shared" si="33"/>
        <v>0</v>
      </c>
      <c r="BQ23" s="247"/>
      <c r="BR23" s="247"/>
      <c r="BS23" s="214">
        <f t="shared" si="29"/>
        <v>0</v>
      </c>
      <c r="BT23" s="248">
        <v>1</v>
      </c>
      <c r="BU23" s="248">
        <v>0</v>
      </c>
      <c r="BV23" s="248"/>
      <c r="BW23" s="248"/>
      <c r="BX23" s="216">
        <f t="shared" si="30"/>
        <v>-1</v>
      </c>
      <c r="BY23" s="216">
        <f t="shared" si="34"/>
        <v>-1</v>
      </c>
      <c r="BZ23" s="217">
        <v>1</v>
      </c>
      <c r="CA23" s="265"/>
      <c r="CB23" s="265"/>
      <c r="CC23" s="265">
        <v>1</v>
      </c>
      <c r="CD23" s="265"/>
      <c r="CE23" s="265"/>
      <c r="CF23" s="265"/>
      <c r="CG23" s="265"/>
      <c r="CH23" s="265"/>
      <c r="CI23" s="265"/>
      <c r="CJ23" s="265"/>
      <c r="CK23" s="265"/>
      <c r="CL23" s="270"/>
      <c r="CM23" s="251">
        <f t="shared" si="36"/>
        <v>1</v>
      </c>
      <c r="CN23" s="252">
        <f t="shared" si="37"/>
        <v>0</v>
      </c>
      <c r="CO23" s="253" t="e">
        <f>RANK(#REF!,#REF!,1)</f>
        <v>#REF!</v>
      </c>
      <c r="CP23" s="254">
        <f t="shared" si="31"/>
        <v>0</v>
      </c>
      <c r="CQ23" s="244"/>
      <c r="CR23" s="229">
        <v>1</v>
      </c>
      <c r="CS23" s="255">
        <v>1</v>
      </c>
      <c r="CT23" s="256" t="s">
        <v>272</v>
      </c>
      <c r="CU23" s="226"/>
    </row>
    <row r="24" spans="1:99" s="227" customFormat="1" ht="32.25" customHeight="1">
      <c r="A24" s="228">
        <v>20</v>
      </c>
      <c r="B24" s="229">
        <v>17</v>
      </c>
      <c r="C24" s="290" t="s">
        <v>268</v>
      </c>
      <c r="D24" s="231">
        <v>57</v>
      </c>
      <c r="E24" s="291">
        <f t="shared" si="0"/>
        <v>2</v>
      </c>
      <c r="F24" s="231">
        <v>55</v>
      </c>
      <c r="G24" s="291">
        <f t="shared" si="1"/>
        <v>2</v>
      </c>
      <c r="H24" s="231">
        <v>48</v>
      </c>
      <c r="I24" s="291">
        <f t="shared" si="2"/>
        <v>2</v>
      </c>
      <c r="J24" s="292">
        <f t="shared" si="3"/>
        <v>160</v>
      </c>
      <c r="K24" s="231">
        <v>36</v>
      </c>
      <c r="L24" s="291">
        <f t="shared" si="4"/>
        <v>1</v>
      </c>
      <c r="M24" s="231">
        <v>27</v>
      </c>
      <c r="N24" s="291">
        <f t="shared" si="5"/>
        <v>1</v>
      </c>
      <c r="O24" s="231">
        <v>46</v>
      </c>
      <c r="P24" s="291">
        <f t="shared" si="6"/>
        <v>2</v>
      </c>
      <c r="Q24" s="275">
        <f t="shared" si="7"/>
        <v>109</v>
      </c>
      <c r="R24" s="275">
        <f t="shared" si="32"/>
        <v>10</v>
      </c>
      <c r="S24" s="235">
        <f t="shared" si="8"/>
        <v>269</v>
      </c>
      <c r="T24" s="233">
        <f t="shared" si="9"/>
        <v>6</v>
      </c>
      <c r="U24" s="233">
        <f t="shared" si="10"/>
        <v>4</v>
      </c>
      <c r="V24" s="236">
        <f t="shared" si="11"/>
        <v>9</v>
      </c>
      <c r="W24" s="236">
        <f t="shared" si="12"/>
        <v>7</v>
      </c>
      <c r="X24" s="236">
        <f t="shared" si="13"/>
        <v>16</v>
      </c>
      <c r="Y24" s="237">
        <f t="shared" si="14"/>
        <v>16</v>
      </c>
      <c r="Z24" s="238">
        <f t="shared" ref="Z24:Z34" si="38">IF(D24&lt;45,1,IF(D24&lt;80,2,IF(D24&lt;115,3,IF(D24&lt;150,4,IF(D24&lt;185,5,IF(D24&lt;220,6,IF(D24&lt;255,7,IF(D24&lt;290,8,IF(D24&lt;325,9,IF(D24&lt;360,10,IF(D24&lt;395,11,IF(D24&lt;430,12,IF(D24&lt;465,13,IF(D24&lt;500,14,IF(D24&lt;535,15,"")))))))))))))))</f>
        <v>2</v>
      </c>
      <c r="AA24" s="238">
        <f t="shared" si="16"/>
        <v>2</v>
      </c>
      <c r="AB24" s="238">
        <f t="shared" si="17"/>
        <v>2</v>
      </c>
      <c r="AC24" s="238">
        <f t="shared" si="18"/>
        <v>1</v>
      </c>
      <c r="AD24" s="238">
        <f t="shared" si="19"/>
        <v>1</v>
      </c>
      <c r="AE24" s="238">
        <f t="shared" si="20"/>
        <v>2</v>
      </c>
      <c r="AF24" s="233" t="str">
        <f t="shared" si="21"/>
        <v>1+1</v>
      </c>
      <c r="AG24" s="233">
        <v>1</v>
      </c>
      <c r="AH24" s="233">
        <v>1</v>
      </c>
      <c r="AI24" s="233">
        <v>16</v>
      </c>
      <c r="AJ24" s="233"/>
      <c r="AK24" s="233">
        <f t="shared" si="35"/>
        <v>18</v>
      </c>
      <c r="AL24" s="233">
        <v>0</v>
      </c>
      <c r="AM24" s="233">
        <v>1</v>
      </c>
      <c r="AN24" s="233">
        <v>1</v>
      </c>
      <c r="AO24" s="233"/>
      <c r="AP24" s="208">
        <v>1</v>
      </c>
      <c r="AQ24" s="233"/>
      <c r="AR24" s="233"/>
      <c r="AS24" s="240">
        <v>1</v>
      </c>
      <c r="AT24" s="240">
        <v>1</v>
      </c>
      <c r="AU24" s="240">
        <v>17</v>
      </c>
      <c r="AV24" s="240">
        <v>1</v>
      </c>
      <c r="AW24" s="289">
        <f t="shared" si="22"/>
        <v>20</v>
      </c>
      <c r="AX24" s="211">
        <v>0</v>
      </c>
      <c r="AY24" s="279">
        <v>4</v>
      </c>
      <c r="AZ24" s="241">
        <v>4</v>
      </c>
      <c r="BA24" s="242"/>
      <c r="BB24" s="241">
        <v>3</v>
      </c>
      <c r="BC24" s="241"/>
      <c r="BD24" s="242"/>
      <c r="BE24" s="240">
        <v>1</v>
      </c>
      <c r="BF24" s="240">
        <v>1</v>
      </c>
      <c r="BG24" s="240">
        <v>14</v>
      </c>
      <c r="BH24" s="243">
        <v>1</v>
      </c>
      <c r="BI24" s="289">
        <f t="shared" si="23"/>
        <v>17</v>
      </c>
      <c r="BJ24" s="229">
        <v>1</v>
      </c>
      <c r="BK24" s="244">
        <f t="shared" si="24"/>
        <v>1</v>
      </c>
      <c r="BL24" s="245">
        <f t="shared" si="25"/>
        <v>16</v>
      </c>
      <c r="BM24" s="229">
        <f t="shared" si="26"/>
        <v>18</v>
      </c>
      <c r="BN24" s="211">
        <f t="shared" si="27"/>
        <v>0</v>
      </c>
      <c r="BO24" s="284">
        <f t="shared" si="28"/>
        <v>-1</v>
      </c>
      <c r="BP24" s="129">
        <f t="shared" si="33"/>
        <v>-1</v>
      </c>
      <c r="BQ24" s="247"/>
      <c r="BR24" s="247">
        <v>3</v>
      </c>
      <c r="BS24" s="214">
        <f t="shared" si="29"/>
        <v>-4</v>
      </c>
      <c r="BT24" s="248">
        <v>1</v>
      </c>
      <c r="BU24" s="248">
        <v>0</v>
      </c>
      <c r="BV24" s="248"/>
      <c r="BW24" s="248"/>
      <c r="BX24" s="216">
        <f t="shared" si="30"/>
        <v>-2</v>
      </c>
      <c r="BY24" s="216">
        <f t="shared" si="34"/>
        <v>-2</v>
      </c>
      <c r="BZ24" s="217">
        <v>3</v>
      </c>
      <c r="CA24" s="249"/>
      <c r="CB24" s="249"/>
      <c r="CC24" s="249">
        <v>1</v>
      </c>
      <c r="CD24" s="249"/>
      <c r="CE24" s="249"/>
      <c r="CF24" s="249"/>
      <c r="CG24" s="249"/>
      <c r="CH24" s="249"/>
      <c r="CI24" s="249"/>
      <c r="CJ24" s="249"/>
      <c r="CK24" s="249"/>
      <c r="CL24" s="270"/>
      <c r="CM24" s="251">
        <f t="shared" si="36"/>
        <v>2</v>
      </c>
      <c r="CN24" s="252">
        <f t="shared" si="37"/>
        <v>-6.25</v>
      </c>
      <c r="CO24" s="253" t="e">
        <f>RANK(#REF!,#REF!,1)</f>
        <v>#REF!</v>
      </c>
      <c r="CP24" s="254">
        <f t="shared" si="31"/>
        <v>6.25</v>
      </c>
      <c r="CQ24" s="229"/>
      <c r="CR24" s="229">
        <v>1</v>
      </c>
      <c r="CS24" s="255">
        <v>1</v>
      </c>
      <c r="CT24" s="256" t="s">
        <v>268</v>
      </c>
      <c r="CU24" s="226"/>
    </row>
    <row r="25" spans="1:99" s="227" customFormat="1" ht="32.25" customHeight="1">
      <c r="A25" s="228">
        <v>21</v>
      </c>
      <c r="B25" s="229">
        <v>18</v>
      </c>
      <c r="C25" s="293" t="s">
        <v>269</v>
      </c>
      <c r="D25" s="231">
        <v>81</v>
      </c>
      <c r="E25" s="291">
        <f t="shared" si="0"/>
        <v>3</v>
      </c>
      <c r="F25" s="231">
        <v>60</v>
      </c>
      <c r="G25" s="291">
        <f t="shared" si="1"/>
        <v>2</v>
      </c>
      <c r="H25" s="231">
        <v>80</v>
      </c>
      <c r="I25" s="291">
        <f t="shared" si="2"/>
        <v>3</v>
      </c>
      <c r="J25" s="292">
        <f t="shared" si="3"/>
        <v>221</v>
      </c>
      <c r="K25" s="231">
        <v>54</v>
      </c>
      <c r="L25" s="291">
        <f t="shared" si="4"/>
        <v>2</v>
      </c>
      <c r="M25" s="231">
        <v>42</v>
      </c>
      <c r="N25" s="291">
        <f t="shared" si="5"/>
        <v>1</v>
      </c>
      <c r="O25" s="231">
        <v>50</v>
      </c>
      <c r="P25" s="291">
        <f t="shared" si="6"/>
        <v>2</v>
      </c>
      <c r="Q25" s="275">
        <f t="shared" si="7"/>
        <v>146</v>
      </c>
      <c r="R25" s="275">
        <f t="shared" si="32"/>
        <v>13</v>
      </c>
      <c r="S25" s="235">
        <f t="shared" si="8"/>
        <v>367</v>
      </c>
      <c r="T25" s="233">
        <f t="shared" si="9"/>
        <v>8</v>
      </c>
      <c r="U25" s="233">
        <f t="shared" si="10"/>
        <v>5</v>
      </c>
      <c r="V25" s="236">
        <f t="shared" si="11"/>
        <v>12</v>
      </c>
      <c r="W25" s="236">
        <f t="shared" si="12"/>
        <v>8.75</v>
      </c>
      <c r="X25" s="236">
        <f t="shared" si="13"/>
        <v>20.75</v>
      </c>
      <c r="Y25" s="237">
        <f t="shared" si="14"/>
        <v>21</v>
      </c>
      <c r="Z25" s="238">
        <f t="shared" si="38"/>
        <v>3</v>
      </c>
      <c r="AA25" s="238">
        <f t="shared" si="16"/>
        <v>2</v>
      </c>
      <c r="AB25" s="238">
        <f t="shared" si="17"/>
        <v>3</v>
      </c>
      <c r="AC25" s="238">
        <f t="shared" si="18"/>
        <v>2</v>
      </c>
      <c r="AD25" s="238">
        <f t="shared" si="19"/>
        <v>1</v>
      </c>
      <c r="AE25" s="238">
        <f t="shared" si="20"/>
        <v>2</v>
      </c>
      <c r="AF25" s="233" t="str">
        <f t="shared" si="21"/>
        <v>1+1</v>
      </c>
      <c r="AG25" s="233">
        <v>1</v>
      </c>
      <c r="AH25" s="233">
        <v>1</v>
      </c>
      <c r="AI25" s="233">
        <v>21</v>
      </c>
      <c r="AJ25" s="233">
        <v>5</v>
      </c>
      <c r="AK25" s="233">
        <f t="shared" si="35"/>
        <v>28</v>
      </c>
      <c r="AL25" s="233">
        <v>0</v>
      </c>
      <c r="AM25" s="233">
        <v>8</v>
      </c>
      <c r="AN25" s="233">
        <v>8</v>
      </c>
      <c r="AO25" s="233"/>
      <c r="AP25" s="233"/>
      <c r="AQ25" s="233"/>
      <c r="AR25" s="233"/>
      <c r="AS25" s="244">
        <v>1</v>
      </c>
      <c r="AT25" s="244">
        <v>1</v>
      </c>
      <c r="AU25" s="244">
        <v>19</v>
      </c>
      <c r="AV25" s="244">
        <v>8</v>
      </c>
      <c r="AW25" s="289">
        <f t="shared" si="22"/>
        <v>29</v>
      </c>
      <c r="AX25" s="211">
        <v>0</v>
      </c>
      <c r="AY25" s="279">
        <v>6</v>
      </c>
      <c r="AZ25" s="241">
        <v>6</v>
      </c>
      <c r="BA25" s="258"/>
      <c r="BB25" s="241"/>
      <c r="BC25" s="241"/>
      <c r="BD25" s="294">
        <v>-6</v>
      </c>
      <c r="BE25" s="244">
        <v>1</v>
      </c>
      <c r="BF25" s="244">
        <v>1</v>
      </c>
      <c r="BG25" s="244">
        <v>21</v>
      </c>
      <c r="BH25" s="264">
        <v>0</v>
      </c>
      <c r="BI25" s="289">
        <f t="shared" si="23"/>
        <v>23</v>
      </c>
      <c r="BJ25" s="229">
        <v>1</v>
      </c>
      <c r="BK25" s="244">
        <f t="shared" si="24"/>
        <v>1</v>
      </c>
      <c r="BL25" s="245">
        <f t="shared" si="25"/>
        <v>21</v>
      </c>
      <c r="BM25" s="229">
        <f t="shared" si="26"/>
        <v>23</v>
      </c>
      <c r="BN25" s="211">
        <f t="shared" si="27"/>
        <v>0</v>
      </c>
      <c r="BO25" s="281">
        <f t="shared" si="28"/>
        <v>0</v>
      </c>
      <c r="BP25" s="129">
        <f t="shared" si="33"/>
        <v>0</v>
      </c>
      <c r="BQ25" s="247"/>
      <c r="BR25" s="247"/>
      <c r="BS25" s="214">
        <f t="shared" si="29"/>
        <v>0</v>
      </c>
      <c r="BT25" s="248"/>
      <c r="BU25" s="248"/>
      <c r="BV25" s="248">
        <v>1</v>
      </c>
      <c r="BW25" s="248">
        <v>0</v>
      </c>
      <c r="BX25" s="216">
        <f t="shared" si="30"/>
        <v>0</v>
      </c>
      <c r="BY25" s="216">
        <f t="shared" si="34"/>
        <v>0</v>
      </c>
      <c r="BZ25" s="217">
        <v>1</v>
      </c>
      <c r="CA25" s="265"/>
      <c r="CB25" s="265"/>
      <c r="CC25" s="265"/>
      <c r="CD25" s="265">
        <v>1</v>
      </c>
      <c r="CE25" s="265"/>
      <c r="CF25" s="265"/>
      <c r="CG25" s="265"/>
      <c r="CH25" s="265"/>
      <c r="CI25" s="265"/>
      <c r="CJ25" s="265"/>
      <c r="CK25" s="265"/>
      <c r="CL25" s="270"/>
      <c r="CM25" s="251">
        <f t="shared" si="36"/>
        <v>1</v>
      </c>
      <c r="CN25" s="252">
        <f t="shared" si="37"/>
        <v>0</v>
      </c>
      <c r="CO25" s="253" t="e">
        <f>RANK(#REF!,#REF!,1)</f>
        <v>#REF!</v>
      </c>
      <c r="CP25" s="254">
        <f t="shared" si="31"/>
        <v>4.7619047619047592</v>
      </c>
      <c r="CQ25" s="244">
        <v>1</v>
      </c>
      <c r="CR25" s="229"/>
      <c r="CS25" s="229">
        <v>1</v>
      </c>
      <c r="CT25" s="256" t="s">
        <v>269</v>
      </c>
      <c r="CU25" s="226"/>
    </row>
    <row r="26" spans="1:99" s="227" customFormat="1" ht="32.25" customHeight="1">
      <c r="A26" s="228">
        <v>17</v>
      </c>
      <c r="B26" s="229">
        <v>19</v>
      </c>
      <c r="C26" s="293" t="s">
        <v>265</v>
      </c>
      <c r="D26" s="231">
        <v>90</v>
      </c>
      <c r="E26" s="291">
        <f t="shared" si="0"/>
        <v>3</v>
      </c>
      <c r="F26" s="231">
        <v>90</v>
      </c>
      <c r="G26" s="291">
        <f t="shared" si="1"/>
        <v>3</v>
      </c>
      <c r="H26" s="231">
        <v>93</v>
      </c>
      <c r="I26" s="291">
        <f t="shared" si="2"/>
        <v>3</v>
      </c>
      <c r="J26" s="292">
        <f t="shared" si="3"/>
        <v>273</v>
      </c>
      <c r="K26" s="231">
        <v>72</v>
      </c>
      <c r="L26" s="291">
        <f t="shared" si="4"/>
        <v>2</v>
      </c>
      <c r="M26" s="231">
        <v>53</v>
      </c>
      <c r="N26" s="291">
        <f t="shared" si="5"/>
        <v>2</v>
      </c>
      <c r="O26" s="231">
        <v>59</v>
      </c>
      <c r="P26" s="291">
        <f t="shared" si="6"/>
        <v>2</v>
      </c>
      <c r="Q26" s="275">
        <f t="shared" si="7"/>
        <v>184</v>
      </c>
      <c r="R26" s="275">
        <f t="shared" si="32"/>
        <v>15</v>
      </c>
      <c r="S26" s="235">
        <f t="shared" si="8"/>
        <v>457</v>
      </c>
      <c r="T26" s="233">
        <f t="shared" si="9"/>
        <v>9</v>
      </c>
      <c r="U26" s="233">
        <f t="shared" si="10"/>
        <v>6</v>
      </c>
      <c r="V26" s="236">
        <f t="shared" si="11"/>
        <v>13.5</v>
      </c>
      <c r="W26" s="236">
        <f t="shared" si="12"/>
        <v>10.5</v>
      </c>
      <c r="X26" s="236">
        <f t="shared" si="13"/>
        <v>24</v>
      </c>
      <c r="Y26" s="237">
        <f t="shared" si="14"/>
        <v>24</v>
      </c>
      <c r="Z26" s="238">
        <f t="shared" si="38"/>
        <v>3</v>
      </c>
      <c r="AA26" s="238">
        <f t="shared" si="16"/>
        <v>3</v>
      </c>
      <c r="AB26" s="238">
        <f t="shared" si="17"/>
        <v>3</v>
      </c>
      <c r="AC26" s="238">
        <f t="shared" si="18"/>
        <v>2</v>
      </c>
      <c r="AD26" s="238">
        <f t="shared" si="19"/>
        <v>2</v>
      </c>
      <c r="AE26" s="238">
        <f t="shared" si="20"/>
        <v>2</v>
      </c>
      <c r="AF26" s="233" t="str">
        <f t="shared" si="21"/>
        <v>1+1</v>
      </c>
      <c r="AG26" s="233">
        <v>1</v>
      </c>
      <c r="AH26" s="233">
        <v>1</v>
      </c>
      <c r="AI26" s="233">
        <v>30</v>
      </c>
      <c r="AJ26" s="233">
        <v>1</v>
      </c>
      <c r="AK26" s="233">
        <f t="shared" si="35"/>
        <v>33</v>
      </c>
      <c r="AL26" s="233">
        <v>0</v>
      </c>
      <c r="AM26" s="233">
        <v>7</v>
      </c>
      <c r="AN26" s="233">
        <v>7</v>
      </c>
      <c r="AO26" s="239">
        <v>1</v>
      </c>
      <c r="AP26" s="233"/>
      <c r="AQ26" s="233"/>
      <c r="AR26" s="233"/>
      <c r="AS26" s="244">
        <v>1</v>
      </c>
      <c r="AT26" s="244">
        <v>1</v>
      </c>
      <c r="AU26" s="244">
        <v>25</v>
      </c>
      <c r="AV26" s="244">
        <v>1</v>
      </c>
      <c r="AW26" s="289">
        <f t="shared" si="22"/>
        <v>28</v>
      </c>
      <c r="AX26" s="211">
        <v>0</v>
      </c>
      <c r="AY26" s="279">
        <v>2</v>
      </c>
      <c r="AZ26" s="241">
        <v>2</v>
      </c>
      <c r="BA26" s="258"/>
      <c r="BB26" s="241"/>
      <c r="BC26" s="241"/>
      <c r="BD26" s="242"/>
      <c r="BE26" s="244">
        <v>1</v>
      </c>
      <c r="BF26" s="244">
        <v>1</v>
      </c>
      <c r="BG26" s="244">
        <v>24</v>
      </c>
      <c r="BH26" s="264">
        <v>2</v>
      </c>
      <c r="BI26" s="289">
        <f t="shared" si="23"/>
        <v>28</v>
      </c>
      <c r="BJ26" s="229">
        <v>1</v>
      </c>
      <c r="BK26" s="244">
        <f t="shared" si="24"/>
        <v>1</v>
      </c>
      <c r="BL26" s="245">
        <f t="shared" si="25"/>
        <v>24</v>
      </c>
      <c r="BM26" s="229">
        <f t="shared" si="26"/>
        <v>26</v>
      </c>
      <c r="BN26" s="211">
        <f t="shared" si="27"/>
        <v>0</v>
      </c>
      <c r="BO26" s="281">
        <f t="shared" si="28"/>
        <v>2</v>
      </c>
      <c r="BP26" s="129">
        <f t="shared" si="33"/>
        <v>2</v>
      </c>
      <c r="BQ26" s="247"/>
      <c r="BR26" s="247"/>
      <c r="BS26" s="214">
        <f t="shared" si="29"/>
        <v>2</v>
      </c>
      <c r="BT26" s="248"/>
      <c r="BU26" s="248"/>
      <c r="BV26" s="248">
        <v>1</v>
      </c>
      <c r="BW26" s="248">
        <v>0</v>
      </c>
      <c r="BX26" s="216">
        <f t="shared" si="30"/>
        <v>0</v>
      </c>
      <c r="BY26" s="216">
        <f t="shared" si="34"/>
        <v>0</v>
      </c>
      <c r="BZ26" s="217">
        <v>2</v>
      </c>
      <c r="CA26" s="265"/>
      <c r="CB26" s="265"/>
      <c r="CC26" s="265">
        <v>1</v>
      </c>
      <c r="CD26" s="265"/>
      <c r="CE26" s="265"/>
      <c r="CF26" s="265"/>
      <c r="CG26" s="265"/>
      <c r="CH26" s="265"/>
      <c r="CI26" s="265"/>
      <c r="CJ26" s="265">
        <v>1</v>
      </c>
      <c r="CK26" s="265"/>
      <c r="CL26" s="270"/>
      <c r="CM26" s="251">
        <f t="shared" si="36"/>
        <v>4</v>
      </c>
      <c r="CN26" s="252">
        <f>(((BG26+BH26)*100)/BL26)-100</f>
        <v>8.3333333333333286</v>
      </c>
      <c r="CO26" s="253" t="e">
        <f>RANK(#REF!,#REF!,1)</f>
        <v>#REF!</v>
      </c>
      <c r="CP26" s="254">
        <f t="shared" si="31"/>
        <v>8.3333333333333286</v>
      </c>
      <c r="CQ26" s="244"/>
      <c r="CR26" s="244">
        <v>1</v>
      </c>
      <c r="CS26" s="244"/>
      <c r="CT26" s="256" t="s">
        <v>265</v>
      </c>
      <c r="CU26" s="226"/>
    </row>
    <row r="27" spans="1:99" s="227" customFormat="1" ht="32.25" customHeight="1">
      <c r="A27" s="228">
        <v>14</v>
      </c>
      <c r="B27" s="229">
        <v>20</v>
      </c>
      <c r="C27" s="290" t="s">
        <v>262</v>
      </c>
      <c r="D27" s="231">
        <v>327</v>
      </c>
      <c r="E27" s="291">
        <f t="shared" si="0"/>
        <v>10</v>
      </c>
      <c r="F27" s="231">
        <v>293</v>
      </c>
      <c r="G27" s="291">
        <f t="shared" si="1"/>
        <v>9</v>
      </c>
      <c r="H27" s="231">
        <v>243</v>
      </c>
      <c r="I27" s="291">
        <f t="shared" si="2"/>
        <v>7</v>
      </c>
      <c r="J27" s="292">
        <f t="shared" si="3"/>
        <v>863</v>
      </c>
      <c r="K27" s="231">
        <v>235</v>
      </c>
      <c r="L27" s="291">
        <f t="shared" si="4"/>
        <v>7</v>
      </c>
      <c r="M27" s="231">
        <v>207</v>
      </c>
      <c r="N27" s="291">
        <f t="shared" si="5"/>
        <v>6</v>
      </c>
      <c r="O27" s="231">
        <v>164</v>
      </c>
      <c r="P27" s="291">
        <f t="shared" si="6"/>
        <v>5</v>
      </c>
      <c r="Q27" s="275">
        <f t="shared" si="7"/>
        <v>606</v>
      </c>
      <c r="R27" s="275">
        <f t="shared" si="32"/>
        <v>44</v>
      </c>
      <c r="S27" s="235">
        <f t="shared" si="8"/>
        <v>1469</v>
      </c>
      <c r="T27" s="233">
        <f t="shared" si="9"/>
        <v>26</v>
      </c>
      <c r="U27" s="233">
        <f t="shared" si="10"/>
        <v>18</v>
      </c>
      <c r="V27" s="236">
        <f t="shared" si="11"/>
        <v>39</v>
      </c>
      <c r="W27" s="236">
        <f t="shared" si="12"/>
        <v>31.5</v>
      </c>
      <c r="X27" s="236">
        <f t="shared" si="13"/>
        <v>70.5</v>
      </c>
      <c r="Y27" s="237">
        <f t="shared" si="14"/>
        <v>71</v>
      </c>
      <c r="Z27" s="238">
        <f t="shared" si="38"/>
        <v>10</v>
      </c>
      <c r="AA27" s="238">
        <f t="shared" si="16"/>
        <v>9</v>
      </c>
      <c r="AB27" s="238">
        <f t="shared" si="17"/>
        <v>7</v>
      </c>
      <c r="AC27" s="238">
        <f t="shared" si="18"/>
        <v>7</v>
      </c>
      <c r="AD27" s="238">
        <f t="shared" si="19"/>
        <v>6</v>
      </c>
      <c r="AE27" s="238">
        <f t="shared" si="20"/>
        <v>5</v>
      </c>
      <c r="AF27" s="233" t="str">
        <f t="shared" si="21"/>
        <v>1+3</v>
      </c>
      <c r="AG27" s="233">
        <v>1</v>
      </c>
      <c r="AH27" s="233">
        <v>3</v>
      </c>
      <c r="AI27" s="233">
        <v>79</v>
      </c>
      <c r="AJ27" s="233">
        <v>1</v>
      </c>
      <c r="AK27" s="233">
        <f t="shared" si="35"/>
        <v>84</v>
      </c>
      <c r="AL27" s="233">
        <v>0</v>
      </c>
      <c r="AM27" s="233">
        <v>15</v>
      </c>
      <c r="AN27" s="233">
        <v>15</v>
      </c>
      <c r="AO27" s="239">
        <v>2</v>
      </c>
      <c r="AP27" s="233"/>
      <c r="AQ27" s="233"/>
      <c r="AR27" s="233"/>
      <c r="AS27" s="244">
        <v>1</v>
      </c>
      <c r="AT27" s="244">
        <v>3</v>
      </c>
      <c r="AU27" s="244">
        <v>68</v>
      </c>
      <c r="AV27" s="244">
        <v>7</v>
      </c>
      <c r="AW27" s="289">
        <f t="shared" si="22"/>
        <v>79</v>
      </c>
      <c r="AX27" s="211">
        <v>0</v>
      </c>
      <c r="AY27" s="279">
        <v>7</v>
      </c>
      <c r="AZ27" s="241">
        <v>7</v>
      </c>
      <c r="BA27" s="242"/>
      <c r="BB27" s="241">
        <v>3</v>
      </c>
      <c r="BC27" s="241"/>
      <c r="BD27" s="233">
        <v>-4</v>
      </c>
      <c r="BE27" s="244">
        <v>1</v>
      </c>
      <c r="BF27" s="244">
        <v>3</v>
      </c>
      <c r="BG27" s="244">
        <v>68</v>
      </c>
      <c r="BH27" s="264"/>
      <c r="BI27" s="289">
        <f t="shared" si="23"/>
        <v>72</v>
      </c>
      <c r="BJ27" s="229">
        <v>1</v>
      </c>
      <c r="BK27" s="244">
        <f t="shared" si="24"/>
        <v>3</v>
      </c>
      <c r="BL27" s="245">
        <f t="shared" si="25"/>
        <v>71</v>
      </c>
      <c r="BM27" s="229">
        <f t="shared" si="26"/>
        <v>75</v>
      </c>
      <c r="BN27" s="211">
        <f t="shared" si="27"/>
        <v>0</v>
      </c>
      <c r="BO27" s="284">
        <f t="shared" si="28"/>
        <v>-3</v>
      </c>
      <c r="BP27" s="129">
        <f t="shared" si="33"/>
        <v>-3</v>
      </c>
      <c r="BQ27" s="247"/>
      <c r="BR27" s="247">
        <v>3</v>
      </c>
      <c r="BS27" s="214">
        <f t="shared" si="29"/>
        <v>-6</v>
      </c>
      <c r="BT27" s="248"/>
      <c r="BU27" s="248"/>
      <c r="BV27" s="248">
        <v>3</v>
      </c>
      <c r="BW27" s="248">
        <v>0</v>
      </c>
      <c r="BX27" s="216">
        <f t="shared" si="30"/>
        <v>-3</v>
      </c>
      <c r="BY27" s="216">
        <f t="shared" si="34"/>
        <v>-3</v>
      </c>
      <c r="BZ27" s="217">
        <v>2</v>
      </c>
      <c r="CA27" s="265"/>
      <c r="CB27" s="265">
        <v>1</v>
      </c>
      <c r="CC27" s="265">
        <v>1</v>
      </c>
      <c r="CD27" s="265"/>
      <c r="CE27" s="265"/>
      <c r="CF27" s="265"/>
      <c r="CG27" s="265"/>
      <c r="CH27" s="265"/>
      <c r="CI27" s="265"/>
      <c r="CJ27" s="265">
        <v>1</v>
      </c>
      <c r="CK27" s="265"/>
      <c r="CL27" s="270">
        <v>1</v>
      </c>
      <c r="CM27" s="251">
        <f t="shared" si="36"/>
        <v>0</v>
      </c>
      <c r="CN27" s="252">
        <f t="shared" si="37"/>
        <v>-4.2253521126760631</v>
      </c>
      <c r="CO27" s="253" t="e">
        <f>RANK(#REF!,#REF!,1)</f>
        <v>#REF!</v>
      </c>
      <c r="CP27" s="254">
        <f t="shared" si="31"/>
        <v>0</v>
      </c>
      <c r="CQ27" s="244">
        <v>1</v>
      </c>
      <c r="CR27" s="244">
        <v>1</v>
      </c>
      <c r="CS27" s="295">
        <v>1</v>
      </c>
      <c r="CT27" s="256" t="s">
        <v>262</v>
      </c>
      <c r="CU27" s="226"/>
    </row>
    <row r="28" spans="1:99" s="227" customFormat="1" ht="32.25" customHeight="1">
      <c r="A28" s="228">
        <v>18</v>
      </c>
      <c r="B28" s="229">
        <v>21</v>
      </c>
      <c r="C28" s="293" t="s">
        <v>266</v>
      </c>
      <c r="D28" s="231">
        <v>27</v>
      </c>
      <c r="E28" s="291">
        <f t="shared" si="0"/>
        <v>1</v>
      </c>
      <c r="F28" s="231">
        <v>28</v>
      </c>
      <c r="G28" s="291">
        <f t="shared" si="1"/>
        <v>1</v>
      </c>
      <c r="H28" s="231">
        <v>11</v>
      </c>
      <c r="I28" s="291">
        <f t="shared" si="2"/>
        <v>1</v>
      </c>
      <c r="J28" s="292">
        <f t="shared" si="3"/>
        <v>66</v>
      </c>
      <c r="K28" s="231">
        <v>18</v>
      </c>
      <c r="L28" s="291">
        <f t="shared" si="4"/>
        <v>1</v>
      </c>
      <c r="M28" s="231">
        <v>14</v>
      </c>
      <c r="N28" s="291">
        <f t="shared" si="5"/>
        <v>1</v>
      </c>
      <c r="O28" s="231">
        <v>15</v>
      </c>
      <c r="P28" s="291">
        <f t="shared" si="6"/>
        <v>1</v>
      </c>
      <c r="Q28" s="275">
        <f t="shared" si="7"/>
        <v>47</v>
      </c>
      <c r="R28" s="275">
        <f t="shared" si="32"/>
        <v>6</v>
      </c>
      <c r="S28" s="235">
        <f t="shared" si="8"/>
        <v>113</v>
      </c>
      <c r="T28" s="233">
        <f t="shared" si="9"/>
        <v>3</v>
      </c>
      <c r="U28" s="233">
        <f t="shared" si="10"/>
        <v>3</v>
      </c>
      <c r="V28" s="236">
        <f t="shared" si="11"/>
        <v>4.5</v>
      </c>
      <c r="W28" s="236">
        <f t="shared" si="12"/>
        <v>5.25</v>
      </c>
      <c r="X28" s="236">
        <f t="shared" si="13"/>
        <v>9.75</v>
      </c>
      <c r="Y28" s="237">
        <f t="shared" si="14"/>
        <v>10</v>
      </c>
      <c r="Z28" s="238">
        <f t="shared" si="38"/>
        <v>1</v>
      </c>
      <c r="AA28" s="238">
        <f t="shared" si="16"/>
        <v>1</v>
      </c>
      <c r="AB28" s="238">
        <f t="shared" si="17"/>
        <v>1</v>
      </c>
      <c r="AC28" s="238">
        <f t="shared" si="18"/>
        <v>1</v>
      </c>
      <c r="AD28" s="238">
        <f t="shared" si="19"/>
        <v>1</v>
      </c>
      <c r="AE28" s="238">
        <f t="shared" si="20"/>
        <v>1</v>
      </c>
      <c r="AF28" s="233" t="str">
        <f t="shared" si="21"/>
        <v>1</v>
      </c>
      <c r="AG28" s="233">
        <v>1</v>
      </c>
      <c r="AH28" s="233">
        <v>0</v>
      </c>
      <c r="AI28" s="233">
        <v>12</v>
      </c>
      <c r="AJ28" s="233"/>
      <c r="AK28" s="233">
        <f t="shared" si="35"/>
        <v>13</v>
      </c>
      <c r="AL28" s="233">
        <v>0</v>
      </c>
      <c r="AM28" s="233">
        <v>2</v>
      </c>
      <c r="AN28" s="233">
        <v>2</v>
      </c>
      <c r="AO28" s="233"/>
      <c r="AP28" s="208">
        <v>1</v>
      </c>
      <c r="AQ28" s="233"/>
      <c r="AR28" s="233"/>
      <c r="AS28" s="240">
        <v>1</v>
      </c>
      <c r="AT28" s="240">
        <v>0</v>
      </c>
      <c r="AU28" s="240">
        <v>13</v>
      </c>
      <c r="AV28" s="240">
        <v>0</v>
      </c>
      <c r="AW28" s="289">
        <f t="shared" si="22"/>
        <v>14</v>
      </c>
      <c r="AX28" s="211">
        <v>0</v>
      </c>
      <c r="AY28" s="279">
        <v>3</v>
      </c>
      <c r="AZ28" s="241">
        <v>3</v>
      </c>
      <c r="BA28" s="242"/>
      <c r="BB28" s="241">
        <v>1</v>
      </c>
      <c r="BC28" s="241"/>
      <c r="BD28" s="259"/>
      <c r="BE28" s="240">
        <v>1</v>
      </c>
      <c r="BF28" s="240">
        <v>0</v>
      </c>
      <c r="BG28" s="240">
        <v>12</v>
      </c>
      <c r="BH28" s="243">
        <v>0</v>
      </c>
      <c r="BI28" s="289">
        <f t="shared" si="23"/>
        <v>13</v>
      </c>
      <c r="BJ28" s="229">
        <v>1</v>
      </c>
      <c r="BK28" s="244">
        <f t="shared" si="24"/>
        <v>0</v>
      </c>
      <c r="BL28" s="245">
        <f t="shared" si="25"/>
        <v>10</v>
      </c>
      <c r="BM28" s="229">
        <f t="shared" si="26"/>
        <v>11</v>
      </c>
      <c r="BN28" s="211">
        <f t="shared" si="27"/>
        <v>0</v>
      </c>
      <c r="BO28" s="281">
        <f t="shared" si="28"/>
        <v>2</v>
      </c>
      <c r="BP28" s="129">
        <f t="shared" si="33"/>
        <v>2</v>
      </c>
      <c r="BQ28" s="247"/>
      <c r="BR28" s="247">
        <v>1</v>
      </c>
      <c r="BS28" s="214">
        <f t="shared" si="29"/>
        <v>1</v>
      </c>
      <c r="BT28" s="248">
        <v>1</v>
      </c>
      <c r="BU28" s="248">
        <v>0</v>
      </c>
      <c r="BV28" s="248"/>
      <c r="BW28" s="248"/>
      <c r="BX28" s="216">
        <f t="shared" si="30"/>
        <v>2</v>
      </c>
      <c r="BY28" s="216">
        <f t="shared" si="34"/>
        <v>2</v>
      </c>
      <c r="BZ28" s="217"/>
      <c r="CA28" s="249"/>
      <c r="CB28" s="249">
        <v>1</v>
      </c>
      <c r="CC28" s="249"/>
      <c r="CD28" s="249">
        <v>1</v>
      </c>
      <c r="CE28" s="249"/>
      <c r="CF28" s="249"/>
      <c r="CG28" s="249">
        <v>1</v>
      </c>
      <c r="CH28" s="249"/>
      <c r="CI28" s="249"/>
      <c r="CJ28" s="249"/>
      <c r="CK28" s="249"/>
      <c r="CL28" s="270"/>
      <c r="CM28" s="251">
        <f t="shared" si="36"/>
        <v>2</v>
      </c>
      <c r="CN28" s="252">
        <f t="shared" si="37"/>
        <v>20</v>
      </c>
      <c r="CO28" s="253" t="e">
        <f>RANK(#REF!,#REF!,1)</f>
        <v>#REF!</v>
      </c>
      <c r="CP28" s="254">
        <f t="shared" si="31"/>
        <v>20</v>
      </c>
      <c r="CQ28" s="296"/>
      <c r="CR28" s="229">
        <v>1</v>
      </c>
      <c r="CS28" s="229">
        <v>1</v>
      </c>
      <c r="CT28" s="287" t="s">
        <v>266</v>
      </c>
      <c r="CU28" s="226"/>
    </row>
    <row r="29" spans="1:99" s="227" customFormat="1" ht="32.25" customHeight="1">
      <c r="A29" s="228">
        <v>22</v>
      </c>
      <c r="B29" s="229">
        <v>22</v>
      </c>
      <c r="C29" s="293" t="s">
        <v>270</v>
      </c>
      <c r="D29" s="231">
        <v>27</v>
      </c>
      <c r="E29" s="291">
        <f t="shared" si="0"/>
        <v>1</v>
      </c>
      <c r="F29" s="231">
        <v>38</v>
      </c>
      <c r="G29" s="291">
        <f t="shared" si="1"/>
        <v>1</v>
      </c>
      <c r="H29" s="231">
        <v>24</v>
      </c>
      <c r="I29" s="291">
        <f t="shared" si="2"/>
        <v>1</v>
      </c>
      <c r="J29" s="292">
        <f t="shared" si="3"/>
        <v>89</v>
      </c>
      <c r="K29" s="231">
        <v>20</v>
      </c>
      <c r="L29" s="291">
        <f t="shared" si="4"/>
        <v>1</v>
      </c>
      <c r="M29" s="231">
        <v>21</v>
      </c>
      <c r="N29" s="291">
        <f t="shared" si="5"/>
        <v>1</v>
      </c>
      <c r="O29" s="231">
        <v>11</v>
      </c>
      <c r="P29" s="291">
        <f t="shared" si="6"/>
        <v>1</v>
      </c>
      <c r="Q29" s="275">
        <f t="shared" si="7"/>
        <v>52</v>
      </c>
      <c r="R29" s="275">
        <f t="shared" si="32"/>
        <v>6</v>
      </c>
      <c r="S29" s="297">
        <f t="shared" si="8"/>
        <v>141</v>
      </c>
      <c r="T29" s="274">
        <f t="shared" si="9"/>
        <v>3</v>
      </c>
      <c r="U29" s="274">
        <f t="shared" si="10"/>
        <v>3</v>
      </c>
      <c r="V29" s="298">
        <f t="shared" si="11"/>
        <v>4.5</v>
      </c>
      <c r="W29" s="298">
        <f t="shared" si="12"/>
        <v>5.25</v>
      </c>
      <c r="X29" s="298">
        <f t="shared" si="13"/>
        <v>9.75</v>
      </c>
      <c r="Y29" s="299">
        <f t="shared" si="14"/>
        <v>10</v>
      </c>
      <c r="Z29" s="234">
        <f t="shared" si="38"/>
        <v>1</v>
      </c>
      <c r="AA29" s="234">
        <f t="shared" si="16"/>
        <v>1</v>
      </c>
      <c r="AB29" s="234">
        <f t="shared" si="17"/>
        <v>1</v>
      </c>
      <c r="AC29" s="234">
        <f t="shared" si="18"/>
        <v>1</v>
      </c>
      <c r="AD29" s="234">
        <f t="shared" si="19"/>
        <v>1</v>
      </c>
      <c r="AE29" s="234">
        <f t="shared" si="20"/>
        <v>1</v>
      </c>
      <c r="AF29" s="274" t="str">
        <f t="shared" si="21"/>
        <v>1+1</v>
      </c>
      <c r="AG29" s="274">
        <v>1</v>
      </c>
      <c r="AH29" s="274">
        <v>0</v>
      </c>
      <c r="AI29" s="274">
        <v>12</v>
      </c>
      <c r="AJ29" s="274"/>
      <c r="AK29" s="274">
        <f t="shared" si="35"/>
        <v>13</v>
      </c>
      <c r="AL29" s="274">
        <v>-1</v>
      </c>
      <c r="AM29" s="274">
        <v>2</v>
      </c>
      <c r="AN29" s="274">
        <v>1</v>
      </c>
      <c r="AO29" s="274"/>
      <c r="AP29" s="274"/>
      <c r="AQ29" s="300">
        <v>1</v>
      </c>
      <c r="AR29" s="274"/>
      <c r="AS29" s="301">
        <v>1</v>
      </c>
      <c r="AT29" s="301">
        <v>1</v>
      </c>
      <c r="AU29" s="301">
        <v>9</v>
      </c>
      <c r="AV29" s="301">
        <v>5</v>
      </c>
      <c r="AW29" s="289">
        <f t="shared" si="22"/>
        <v>16</v>
      </c>
      <c r="AX29" s="211">
        <v>0</v>
      </c>
      <c r="AY29" s="279">
        <v>4</v>
      </c>
      <c r="AZ29" s="241">
        <v>4</v>
      </c>
      <c r="BA29" s="258"/>
      <c r="BB29" s="241"/>
      <c r="BC29" s="241"/>
      <c r="BD29" s="233">
        <v>-4</v>
      </c>
      <c r="BE29" s="301">
        <v>1</v>
      </c>
      <c r="BF29" s="301">
        <v>1</v>
      </c>
      <c r="BG29" s="301">
        <v>10</v>
      </c>
      <c r="BH29" s="302">
        <v>0</v>
      </c>
      <c r="BI29" s="289">
        <f t="shared" si="23"/>
        <v>12</v>
      </c>
      <c r="BJ29" s="229">
        <v>1</v>
      </c>
      <c r="BK29" s="244">
        <f t="shared" si="24"/>
        <v>1</v>
      </c>
      <c r="BL29" s="245">
        <f t="shared" si="25"/>
        <v>10</v>
      </c>
      <c r="BM29" s="229">
        <f t="shared" si="26"/>
        <v>12</v>
      </c>
      <c r="BN29" s="211">
        <f t="shared" si="27"/>
        <v>0</v>
      </c>
      <c r="BO29" s="281">
        <f t="shared" si="28"/>
        <v>0</v>
      </c>
      <c r="BP29" s="129">
        <f t="shared" si="33"/>
        <v>0</v>
      </c>
      <c r="BQ29" s="247"/>
      <c r="BR29" s="247"/>
      <c r="BS29" s="214">
        <f t="shared" si="29"/>
        <v>0</v>
      </c>
      <c r="BT29" s="248">
        <v>1</v>
      </c>
      <c r="BU29" s="248">
        <v>0</v>
      </c>
      <c r="BV29" s="248"/>
      <c r="BW29" s="248"/>
      <c r="BX29" s="216">
        <f t="shared" si="30"/>
        <v>0</v>
      </c>
      <c r="BY29" s="216">
        <f t="shared" si="34"/>
        <v>0</v>
      </c>
      <c r="BZ29" s="217">
        <v>2</v>
      </c>
      <c r="CA29" s="265"/>
      <c r="CB29" s="265"/>
      <c r="CC29" s="265"/>
      <c r="CD29" s="265">
        <v>1</v>
      </c>
      <c r="CE29" s="265"/>
      <c r="CF29" s="265"/>
      <c r="CG29" s="265">
        <v>1</v>
      </c>
      <c r="CH29" s="265"/>
      <c r="CI29" s="265"/>
      <c r="CJ29" s="265">
        <v>1</v>
      </c>
      <c r="CK29" s="265"/>
      <c r="CL29" s="270"/>
      <c r="CM29" s="251">
        <f t="shared" si="36"/>
        <v>2</v>
      </c>
      <c r="CN29" s="252">
        <f t="shared" si="37"/>
        <v>0</v>
      </c>
      <c r="CO29" s="253" t="e">
        <f>RANK(#REF!,#REF!,1)</f>
        <v>#REF!</v>
      </c>
      <c r="CP29" s="254">
        <f t="shared" si="31"/>
        <v>20</v>
      </c>
      <c r="CQ29" s="244"/>
      <c r="CR29" s="244">
        <v>1</v>
      </c>
      <c r="CS29" s="244"/>
      <c r="CT29" s="256" t="s">
        <v>270</v>
      </c>
      <c r="CU29" s="226"/>
    </row>
    <row r="30" spans="1:99" s="227" customFormat="1" ht="32.25" customHeight="1">
      <c r="A30" s="228">
        <v>15</v>
      </c>
      <c r="B30" s="229">
        <v>23</v>
      </c>
      <c r="C30" s="293" t="s">
        <v>263</v>
      </c>
      <c r="D30" s="231">
        <v>391</v>
      </c>
      <c r="E30" s="291">
        <f t="shared" si="0"/>
        <v>11</v>
      </c>
      <c r="F30" s="231">
        <v>392</v>
      </c>
      <c r="G30" s="291">
        <f t="shared" si="1"/>
        <v>11</v>
      </c>
      <c r="H30" s="231">
        <v>391</v>
      </c>
      <c r="I30" s="291">
        <f t="shared" si="2"/>
        <v>11</v>
      </c>
      <c r="J30" s="292">
        <f t="shared" si="3"/>
        <v>1174</v>
      </c>
      <c r="K30" s="231">
        <v>364</v>
      </c>
      <c r="L30" s="291">
        <f t="shared" si="4"/>
        <v>11</v>
      </c>
      <c r="M30" s="231">
        <v>387</v>
      </c>
      <c r="N30" s="291">
        <f t="shared" si="5"/>
        <v>11</v>
      </c>
      <c r="O30" s="231">
        <v>376</v>
      </c>
      <c r="P30" s="291">
        <f t="shared" si="6"/>
        <v>11</v>
      </c>
      <c r="Q30" s="292">
        <f t="shared" si="7"/>
        <v>1127</v>
      </c>
      <c r="R30" s="292">
        <f t="shared" si="32"/>
        <v>66</v>
      </c>
      <c r="S30" s="297">
        <f t="shared" si="8"/>
        <v>2301</v>
      </c>
      <c r="T30" s="274">
        <f t="shared" si="9"/>
        <v>33</v>
      </c>
      <c r="U30" s="274">
        <f t="shared" si="10"/>
        <v>33</v>
      </c>
      <c r="V30" s="298">
        <f t="shared" si="11"/>
        <v>49.5</v>
      </c>
      <c r="W30" s="298">
        <f t="shared" si="12"/>
        <v>57.75</v>
      </c>
      <c r="X30" s="298">
        <f t="shared" si="13"/>
        <v>107.25</v>
      </c>
      <c r="Y30" s="299">
        <f t="shared" si="14"/>
        <v>107</v>
      </c>
      <c r="Z30" s="234">
        <f t="shared" si="38"/>
        <v>11</v>
      </c>
      <c r="AA30" s="234">
        <f t="shared" si="16"/>
        <v>11</v>
      </c>
      <c r="AB30" s="234">
        <f t="shared" si="17"/>
        <v>11</v>
      </c>
      <c r="AC30" s="234">
        <f t="shared" si="18"/>
        <v>11</v>
      </c>
      <c r="AD30" s="234">
        <f t="shared" si="19"/>
        <v>11</v>
      </c>
      <c r="AE30" s="234">
        <f t="shared" si="20"/>
        <v>11</v>
      </c>
      <c r="AF30" s="274" t="str">
        <f t="shared" si="21"/>
        <v>1+4</v>
      </c>
      <c r="AG30" s="274">
        <v>1</v>
      </c>
      <c r="AH30" s="274">
        <v>4</v>
      </c>
      <c r="AI30" s="274">
        <v>113</v>
      </c>
      <c r="AJ30" s="274">
        <v>13</v>
      </c>
      <c r="AK30" s="274">
        <f t="shared" si="35"/>
        <v>131</v>
      </c>
      <c r="AL30" s="274">
        <v>0</v>
      </c>
      <c r="AM30" s="274">
        <v>12</v>
      </c>
      <c r="AN30" s="274">
        <v>12</v>
      </c>
      <c r="AO30" s="303">
        <v>7</v>
      </c>
      <c r="AP30" s="274"/>
      <c r="AQ30" s="274"/>
      <c r="AR30" s="274">
        <v>-5</v>
      </c>
      <c r="AS30" s="304">
        <v>1</v>
      </c>
      <c r="AT30" s="304">
        <v>4</v>
      </c>
      <c r="AU30" s="304">
        <v>112</v>
      </c>
      <c r="AV30" s="304">
        <v>0</v>
      </c>
      <c r="AW30" s="289">
        <f t="shared" si="22"/>
        <v>117</v>
      </c>
      <c r="AX30" s="305">
        <v>0</v>
      </c>
      <c r="AY30" s="279">
        <v>5</v>
      </c>
      <c r="AZ30" s="241">
        <v>5</v>
      </c>
      <c r="BA30" s="258"/>
      <c r="BB30" s="241">
        <v>4</v>
      </c>
      <c r="BC30" s="241"/>
      <c r="BD30" s="259"/>
      <c r="BE30" s="304">
        <v>1</v>
      </c>
      <c r="BF30" s="304">
        <v>4</v>
      </c>
      <c r="BG30" s="304">
        <v>105</v>
      </c>
      <c r="BH30" s="306">
        <v>3</v>
      </c>
      <c r="BI30" s="289">
        <f t="shared" si="23"/>
        <v>113</v>
      </c>
      <c r="BJ30" s="289">
        <v>1</v>
      </c>
      <c r="BK30" s="301">
        <f t="shared" si="24"/>
        <v>4</v>
      </c>
      <c r="BL30" s="307">
        <f t="shared" si="25"/>
        <v>107</v>
      </c>
      <c r="BM30" s="289">
        <f t="shared" si="26"/>
        <v>112</v>
      </c>
      <c r="BN30" s="211">
        <f t="shared" si="27"/>
        <v>0</v>
      </c>
      <c r="BO30" s="281">
        <f t="shared" si="28"/>
        <v>1</v>
      </c>
      <c r="BP30" s="129">
        <f t="shared" si="33"/>
        <v>1</v>
      </c>
      <c r="BQ30" s="247"/>
      <c r="BR30" s="247">
        <v>4</v>
      </c>
      <c r="BS30" s="214">
        <f t="shared" si="29"/>
        <v>-3</v>
      </c>
      <c r="BT30" s="248"/>
      <c r="BU30" s="248"/>
      <c r="BV30" s="248">
        <v>4</v>
      </c>
      <c r="BW30" s="248">
        <v>0</v>
      </c>
      <c r="BX30" s="216">
        <f t="shared" si="30"/>
        <v>-2</v>
      </c>
      <c r="BY30" s="216">
        <f t="shared" si="34"/>
        <v>-2</v>
      </c>
      <c r="BZ30" s="217"/>
      <c r="CA30" s="249"/>
      <c r="CB30" s="249">
        <v>3</v>
      </c>
      <c r="CC30" s="249">
        <v>1</v>
      </c>
      <c r="CD30" s="249"/>
      <c r="CE30" s="249"/>
      <c r="CF30" s="249"/>
      <c r="CG30" s="249"/>
      <c r="CH30" s="249"/>
      <c r="CI30" s="249"/>
      <c r="CJ30" s="249"/>
      <c r="CK30" s="249"/>
      <c r="CL30" s="270">
        <v>2</v>
      </c>
      <c r="CM30" s="251">
        <f t="shared" si="36"/>
        <v>3</v>
      </c>
      <c r="CN30" s="252">
        <f t="shared" si="37"/>
        <v>0.93457943925233167</v>
      </c>
      <c r="CO30" s="253" t="e">
        <f>RANK(#REF!,#REF!,1)</f>
        <v>#REF!</v>
      </c>
      <c r="CP30" s="254">
        <f t="shared" si="31"/>
        <v>0</v>
      </c>
      <c r="CQ30" s="229">
        <v>1</v>
      </c>
      <c r="CR30" s="229"/>
      <c r="CS30" s="255">
        <v>1</v>
      </c>
      <c r="CT30" s="256" t="s">
        <v>263</v>
      </c>
      <c r="CU30" s="308" t="s">
        <v>454</v>
      </c>
    </row>
    <row r="31" spans="1:99" s="227" customFormat="1" ht="32.25" customHeight="1">
      <c r="A31" s="228">
        <v>16</v>
      </c>
      <c r="B31" s="229">
        <v>24</v>
      </c>
      <c r="C31" s="293" t="s">
        <v>264</v>
      </c>
      <c r="D31" s="231">
        <v>15</v>
      </c>
      <c r="E31" s="291">
        <f t="shared" si="0"/>
        <v>1</v>
      </c>
      <c r="F31" s="231">
        <v>24</v>
      </c>
      <c r="G31" s="291">
        <f t="shared" si="1"/>
        <v>1</v>
      </c>
      <c r="H31" s="231">
        <v>27</v>
      </c>
      <c r="I31" s="291">
        <f t="shared" si="2"/>
        <v>1</v>
      </c>
      <c r="J31" s="292">
        <f t="shared" si="3"/>
        <v>66</v>
      </c>
      <c r="K31" s="231">
        <v>14</v>
      </c>
      <c r="L31" s="291">
        <f t="shared" si="4"/>
        <v>1</v>
      </c>
      <c r="M31" s="231">
        <v>23</v>
      </c>
      <c r="N31" s="291">
        <f t="shared" si="5"/>
        <v>1</v>
      </c>
      <c r="O31" s="231">
        <v>11</v>
      </c>
      <c r="P31" s="291">
        <f t="shared" si="6"/>
        <v>1</v>
      </c>
      <c r="Q31" s="275">
        <f t="shared" si="7"/>
        <v>48</v>
      </c>
      <c r="R31" s="275">
        <f t="shared" si="32"/>
        <v>6</v>
      </c>
      <c r="S31" s="235">
        <f t="shared" si="8"/>
        <v>114</v>
      </c>
      <c r="T31" s="233">
        <f t="shared" si="9"/>
        <v>3</v>
      </c>
      <c r="U31" s="233">
        <f t="shared" si="10"/>
        <v>3</v>
      </c>
      <c r="V31" s="236">
        <f t="shared" si="11"/>
        <v>4.5</v>
      </c>
      <c r="W31" s="236">
        <f t="shared" si="12"/>
        <v>5.25</v>
      </c>
      <c r="X31" s="236">
        <f t="shared" si="13"/>
        <v>9.75</v>
      </c>
      <c r="Y31" s="237">
        <f t="shared" si="14"/>
        <v>10</v>
      </c>
      <c r="Z31" s="238">
        <f t="shared" si="38"/>
        <v>1</v>
      </c>
      <c r="AA31" s="238">
        <f t="shared" si="16"/>
        <v>1</v>
      </c>
      <c r="AB31" s="238">
        <f t="shared" si="17"/>
        <v>1</v>
      </c>
      <c r="AC31" s="238">
        <f t="shared" si="18"/>
        <v>1</v>
      </c>
      <c r="AD31" s="238">
        <f t="shared" si="19"/>
        <v>1</v>
      </c>
      <c r="AE31" s="238">
        <f t="shared" si="20"/>
        <v>1</v>
      </c>
      <c r="AF31" s="233" t="str">
        <f t="shared" si="21"/>
        <v>1</v>
      </c>
      <c r="AG31" s="233">
        <v>1</v>
      </c>
      <c r="AH31" s="233">
        <v>0</v>
      </c>
      <c r="AI31" s="233">
        <v>11</v>
      </c>
      <c r="AJ31" s="233">
        <v>1</v>
      </c>
      <c r="AK31" s="233">
        <f t="shared" si="35"/>
        <v>13</v>
      </c>
      <c r="AL31" s="233">
        <v>-1</v>
      </c>
      <c r="AM31" s="233">
        <v>2</v>
      </c>
      <c r="AN31" s="233">
        <v>1</v>
      </c>
      <c r="AO31" s="239">
        <v>1</v>
      </c>
      <c r="AP31" s="267">
        <v>1</v>
      </c>
      <c r="AQ31" s="208">
        <v>1</v>
      </c>
      <c r="AR31" s="233"/>
      <c r="AS31" s="244">
        <v>1</v>
      </c>
      <c r="AT31" s="244">
        <v>1</v>
      </c>
      <c r="AU31" s="244">
        <v>11</v>
      </c>
      <c r="AV31" s="244">
        <v>3</v>
      </c>
      <c r="AW31" s="289">
        <f t="shared" si="22"/>
        <v>16</v>
      </c>
      <c r="AX31" s="211">
        <v>0</v>
      </c>
      <c r="AY31" s="279">
        <v>4</v>
      </c>
      <c r="AZ31" s="241">
        <v>4</v>
      </c>
      <c r="BA31" s="242"/>
      <c r="BB31" s="241"/>
      <c r="BC31" s="241"/>
      <c r="BD31" s="242"/>
      <c r="BE31" s="244">
        <v>1</v>
      </c>
      <c r="BF31" s="244">
        <v>1</v>
      </c>
      <c r="BG31" s="244">
        <v>10</v>
      </c>
      <c r="BH31" s="264">
        <v>4</v>
      </c>
      <c r="BI31" s="289">
        <f t="shared" si="23"/>
        <v>16</v>
      </c>
      <c r="BJ31" s="229">
        <v>1</v>
      </c>
      <c r="BK31" s="244">
        <f t="shared" si="24"/>
        <v>0</v>
      </c>
      <c r="BL31" s="245">
        <f t="shared" si="25"/>
        <v>10</v>
      </c>
      <c r="BM31" s="229">
        <f t="shared" si="26"/>
        <v>11</v>
      </c>
      <c r="BN31" s="211">
        <f t="shared" si="27"/>
        <v>1</v>
      </c>
      <c r="BO31" s="281">
        <f t="shared" si="28"/>
        <v>4</v>
      </c>
      <c r="BP31" s="129">
        <f t="shared" si="33"/>
        <v>5</v>
      </c>
      <c r="BQ31" s="247"/>
      <c r="BR31" s="247"/>
      <c r="BS31" s="214">
        <f t="shared" si="29"/>
        <v>4</v>
      </c>
      <c r="BT31" s="248">
        <v>1</v>
      </c>
      <c r="BU31" s="248">
        <v>0</v>
      </c>
      <c r="BV31" s="248"/>
      <c r="BW31" s="248"/>
      <c r="BX31" s="216">
        <f t="shared" si="30"/>
        <v>0</v>
      </c>
      <c r="BY31" s="216">
        <f t="shared" si="34"/>
        <v>1</v>
      </c>
      <c r="BZ31" s="217">
        <v>1</v>
      </c>
      <c r="CA31" s="265"/>
      <c r="CB31" s="265"/>
      <c r="CC31" s="265">
        <v>1</v>
      </c>
      <c r="CD31" s="265"/>
      <c r="CE31" s="265"/>
      <c r="CF31" s="265"/>
      <c r="CG31" s="265">
        <v>1</v>
      </c>
      <c r="CH31" s="265"/>
      <c r="CI31" s="265"/>
      <c r="CJ31" s="265">
        <v>1</v>
      </c>
      <c r="CK31" s="265">
        <v>1</v>
      </c>
      <c r="CL31" s="270"/>
      <c r="CM31" s="251">
        <f t="shared" si="36"/>
        <v>5</v>
      </c>
      <c r="CN31" s="252">
        <f t="shared" si="37"/>
        <v>40</v>
      </c>
      <c r="CO31" s="253" t="e">
        <f>RANK(#REF!,#REF!,1)</f>
        <v>#REF!</v>
      </c>
      <c r="CP31" s="254">
        <f t="shared" si="31"/>
        <v>10</v>
      </c>
      <c r="CQ31" s="244"/>
      <c r="CR31" s="244">
        <v>1</v>
      </c>
      <c r="CS31" s="295">
        <v>1</v>
      </c>
      <c r="CT31" s="256" t="s">
        <v>264</v>
      </c>
      <c r="CU31" s="226"/>
    </row>
    <row r="32" spans="1:99" s="227" customFormat="1" ht="32.25" customHeight="1">
      <c r="A32" s="228">
        <v>19</v>
      </c>
      <c r="B32" s="229">
        <v>25</v>
      </c>
      <c r="C32" s="293" t="s">
        <v>267</v>
      </c>
      <c r="D32" s="231">
        <v>7</v>
      </c>
      <c r="E32" s="291">
        <f t="shared" si="0"/>
        <v>1</v>
      </c>
      <c r="F32" s="231">
        <v>22</v>
      </c>
      <c r="G32" s="291">
        <f t="shared" si="1"/>
        <v>1</v>
      </c>
      <c r="H32" s="231">
        <v>17</v>
      </c>
      <c r="I32" s="291">
        <f t="shared" si="2"/>
        <v>1</v>
      </c>
      <c r="J32" s="292">
        <f t="shared" si="3"/>
        <v>46</v>
      </c>
      <c r="K32" s="231">
        <v>14</v>
      </c>
      <c r="L32" s="291">
        <f t="shared" si="4"/>
        <v>1</v>
      </c>
      <c r="M32" s="231">
        <v>13</v>
      </c>
      <c r="N32" s="291">
        <f t="shared" si="5"/>
        <v>1</v>
      </c>
      <c r="O32" s="231">
        <v>18</v>
      </c>
      <c r="P32" s="291">
        <f t="shared" si="6"/>
        <v>1</v>
      </c>
      <c r="Q32" s="275">
        <f t="shared" si="7"/>
        <v>45</v>
      </c>
      <c r="R32" s="275">
        <f t="shared" si="32"/>
        <v>6</v>
      </c>
      <c r="S32" s="235">
        <f t="shared" si="8"/>
        <v>91</v>
      </c>
      <c r="T32" s="233">
        <f t="shared" si="9"/>
        <v>3</v>
      </c>
      <c r="U32" s="233">
        <f t="shared" si="10"/>
        <v>3</v>
      </c>
      <c r="V32" s="236">
        <f t="shared" si="11"/>
        <v>4.5</v>
      </c>
      <c r="W32" s="236">
        <f t="shared" si="12"/>
        <v>5.25</v>
      </c>
      <c r="X32" s="236">
        <f t="shared" si="13"/>
        <v>9.75</v>
      </c>
      <c r="Y32" s="237">
        <f t="shared" si="14"/>
        <v>10</v>
      </c>
      <c r="Z32" s="238">
        <f t="shared" si="38"/>
        <v>1</v>
      </c>
      <c r="AA32" s="238">
        <f t="shared" si="16"/>
        <v>1</v>
      </c>
      <c r="AB32" s="238">
        <f t="shared" si="17"/>
        <v>1</v>
      </c>
      <c r="AC32" s="238">
        <f t="shared" si="18"/>
        <v>1</v>
      </c>
      <c r="AD32" s="238">
        <f t="shared" si="19"/>
        <v>1</v>
      </c>
      <c r="AE32" s="238">
        <f t="shared" si="20"/>
        <v>1</v>
      </c>
      <c r="AF32" s="233" t="str">
        <f t="shared" si="21"/>
        <v>1</v>
      </c>
      <c r="AG32" s="233">
        <v>1</v>
      </c>
      <c r="AH32" s="233">
        <v>0</v>
      </c>
      <c r="AI32" s="233">
        <v>11</v>
      </c>
      <c r="AJ32" s="233">
        <v>1</v>
      </c>
      <c r="AK32" s="233">
        <f t="shared" si="35"/>
        <v>13</v>
      </c>
      <c r="AL32" s="233">
        <v>0</v>
      </c>
      <c r="AM32" s="233">
        <v>2</v>
      </c>
      <c r="AN32" s="233">
        <v>2</v>
      </c>
      <c r="AO32" s="233"/>
      <c r="AP32" s="208">
        <v>1</v>
      </c>
      <c r="AQ32" s="233"/>
      <c r="AR32" s="233"/>
      <c r="AS32" s="244">
        <v>1</v>
      </c>
      <c r="AT32" s="244">
        <v>0</v>
      </c>
      <c r="AU32" s="244">
        <v>11</v>
      </c>
      <c r="AV32" s="244">
        <v>3</v>
      </c>
      <c r="AW32" s="289">
        <f t="shared" si="22"/>
        <v>15</v>
      </c>
      <c r="AX32" s="211">
        <v>0</v>
      </c>
      <c r="AY32" s="279">
        <v>4</v>
      </c>
      <c r="AZ32" s="241">
        <v>4</v>
      </c>
      <c r="BA32" s="242"/>
      <c r="BB32" s="241"/>
      <c r="BC32" s="241"/>
      <c r="BD32" s="242"/>
      <c r="BE32" s="244">
        <v>1</v>
      </c>
      <c r="BF32" s="244">
        <v>0</v>
      </c>
      <c r="BG32" s="244">
        <v>11</v>
      </c>
      <c r="BH32" s="264">
        <v>3</v>
      </c>
      <c r="BI32" s="289">
        <f t="shared" si="23"/>
        <v>15</v>
      </c>
      <c r="BJ32" s="229">
        <v>1</v>
      </c>
      <c r="BK32" s="244">
        <f t="shared" si="24"/>
        <v>0</v>
      </c>
      <c r="BL32" s="245">
        <f t="shared" si="25"/>
        <v>10</v>
      </c>
      <c r="BM32" s="229">
        <f t="shared" si="26"/>
        <v>11</v>
      </c>
      <c r="BN32" s="211">
        <f t="shared" si="27"/>
        <v>0</v>
      </c>
      <c r="BO32" s="281">
        <f t="shared" si="28"/>
        <v>4</v>
      </c>
      <c r="BP32" s="129">
        <f t="shared" si="33"/>
        <v>4</v>
      </c>
      <c r="BQ32" s="247"/>
      <c r="BR32" s="247"/>
      <c r="BS32" s="214">
        <f t="shared" si="29"/>
        <v>4</v>
      </c>
      <c r="BT32" s="248">
        <v>1</v>
      </c>
      <c r="BU32" s="248">
        <v>0</v>
      </c>
      <c r="BV32" s="248"/>
      <c r="BW32" s="248"/>
      <c r="BX32" s="216">
        <f t="shared" si="30"/>
        <v>1</v>
      </c>
      <c r="BY32" s="216">
        <f t="shared" si="34"/>
        <v>1</v>
      </c>
      <c r="BZ32" s="217">
        <v>1</v>
      </c>
      <c r="CA32" s="265"/>
      <c r="CB32" s="265">
        <v>1</v>
      </c>
      <c r="CC32" s="265"/>
      <c r="CD32" s="265">
        <v>1</v>
      </c>
      <c r="CE32" s="265"/>
      <c r="CF32" s="265"/>
      <c r="CG32" s="265"/>
      <c r="CH32" s="265"/>
      <c r="CI32" s="265"/>
      <c r="CJ32" s="265"/>
      <c r="CK32" s="265"/>
      <c r="CL32" s="270">
        <v>1</v>
      </c>
      <c r="CM32" s="251">
        <f t="shared" si="36"/>
        <v>6</v>
      </c>
      <c r="CN32" s="252">
        <f t="shared" si="37"/>
        <v>40</v>
      </c>
      <c r="CO32" s="253" t="e">
        <f>RANK(#REF!,#REF!,1)</f>
        <v>#REF!</v>
      </c>
      <c r="CP32" s="254">
        <f t="shared" si="31"/>
        <v>30</v>
      </c>
      <c r="CQ32" s="244"/>
      <c r="CR32" s="229">
        <v>1</v>
      </c>
      <c r="CS32" s="229">
        <v>1</v>
      </c>
      <c r="CT32" s="256" t="s">
        <v>267</v>
      </c>
      <c r="CU32" s="226"/>
    </row>
    <row r="33" spans="1:99" s="227" customFormat="1" ht="32.25" customHeight="1">
      <c r="A33" s="228">
        <v>23</v>
      </c>
      <c r="B33" s="229">
        <v>26</v>
      </c>
      <c r="C33" s="257" t="s">
        <v>271</v>
      </c>
      <c r="D33" s="231">
        <v>18</v>
      </c>
      <c r="E33" s="273">
        <f t="shared" si="0"/>
        <v>1</v>
      </c>
      <c r="F33" s="231">
        <v>25</v>
      </c>
      <c r="G33" s="273">
        <f t="shared" si="1"/>
        <v>1</v>
      </c>
      <c r="H33" s="231">
        <v>9</v>
      </c>
      <c r="I33" s="273">
        <f t="shared" si="2"/>
        <v>1</v>
      </c>
      <c r="J33" s="274">
        <f t="shared" si="3"/>
        <v>52</v>
      </c>
      <c r="K33" s="231">
        <v>17</v>
      </c>
      <c r="L33" s="273">
        <f t="shared" si="4"/>
        <v>1</v>
      </c>
      <c r="M33" s="231">
        <v>21</v>
      </c>
      <c r="N33" s="273">
        <f t="shared" si="5"/>
        <v>1</v>
      </c>
      <c r="O33" s="231">
        <v>11</v>
      </c>
      <c r="P33" s="234">
        <f t="shared" si="6"/>
        <v>1</v>
      </c>
      <c r="Q33" s="233">
        <f t="shared" si="7"/>
        <v>49</v>
      </c>
      <c r="R33" s="233">
        <f t="shared" si="32"/>
        <v>6</v>
      </c>
      <c r="S33" s="235">
        <f t="shared" si="8"/>
        <v>101</v>
      </c>
      <c r="T33" s="233">
        <f t="shared" si="9"/>
        <v>3</v>
      </c>
      <c r="U33" s="233">
        <f t="shared" si="10"/>
        <v>3</v>
      </c>
      <c r="V33" s="236">
        <f t="shared" si="11"/>
        <v>4.5</v>
      </c>
      <c r="W33" s="236">
        <f t="shared" si="12"/>
        <v>5.25</v>
      </c>
      <c r="X33" s="236">
        <f t="shared" si="13"/>
        <v>9.75</v>
      </c>
      <c r="Y33" s="237">
        <f t="shared" si="14"/>
        <v>10</v>
      </c>
      <c r="Z33" s="238">
        <f t="shared" si="38"/>
        <v>1</v>
      </c>
      <c r="AA33" s="238">
        <f t="shared" si="16"/>
        <v>1</v>
      </c>
      <c r="AB33" s="238">
        <f t="shared" si="17"/>
        <v>1</v>
      </c>
      <c r="AC33" s="238">
        <f t="shared" si="18"/>
        <v>1</v>
      </c>
      <c r="AD33" s="238">
        <f t="shared" si="19"/>
        <v>1</v>
      </c>
      <c r="AE33" s="238">
        <f t="shared" si="20"/>
        <v>1</v>
      </c>
      <c r="AF33" s="233" t="str">
        <f t="shared" si="21"/>
        <v>1</v>
      </c>
      <c r="AG33" s="233">
        <v>1</v>
      </c>
      <c r="AH33" s="233">
        <v>0</v>
      </c>
      <c r="AI33" s="233">
        <v>12</v>
      </c>
      <c r="AJ33" s="233"/>
      <c r="AK33" s="233">
        <f t="shared" si="35"/>
        <v>13</v>
      </c>
      <c r="AL33" s="233">
        <v>0</v>
      </c>
      <c r="AM33" s="233">
        <v>2</v>
      </c>
      <c r="AN33" s="233">
        <v>2</v>
      </c>
      <c r="AO33" s="233"/>
      <c r="AP33" s="208">
        <v>1</v>
      </c>
      <c r="AQ33" s="233"/>
      <c r="AR33" s="233"/>
      <c r="AS33" s="244">
        <v>1</v>
      </c>
      <c r="AT33" s="244">
        <v>0</v>
      </c>
      <c r="AU33" s="244">
        <v>10</v>
      </c>
      <c r="AV33" s="244"/>
      <c r="AW33" s="289">
        <f t="shared" si="22"/>
        <v>11</v>
      </c>
      <c r="AX33" s="211">
        <v>0</v>
      </c>
      <c r="AY33" s="279">
        <v>0</v>
      </c>
      <c r="AZ33" s="241">
        <v>0</v>
      </c>
      <c r="BA33" s="258"/>
      <c r="BB33" s="241"/>
      <c r="BC33" s="241"/>
      <c r="BD33" s="259"/>
      <c r="BE33" s="244">
        <v>1</v>
      </c>
      <c r="BF33" s="244">
        <v>0</v>
      </c>
      <c r="BG33" s="244">
        <v>10</v>
      </c>
      <c r="BH33" s="264">
        <v>0</v>
      </c>
      <c r="BI33" s="289">
        <f t="shared" si="23"/>
        <v>11</v>
      </c>
      <c r="BJ33" s="229">
        <v>1</v>
      </c>
      <c r="BK33" s="244">
        <f t="shared" si="24"/>
        <v>0</v>
      </c>
      <c r="BL33" s="245">
        <f t="shared" si="25"/>
        <v>10</v>
      </c>
      <c r="BM33" s="229">
        <f t="shared" si="26"/>
        <v>11</v>
      </c>
      <c r="BN33" s="211">
        <f t="shared" si="27"/>
        <v>0</v>
      </c>
      <c r="BO33" s="281">
        <f t="shared" si="28"/>
        <v>0</v>
      </c>
      <c r="BP33" s="129">
        <f t="shared" si="33"/>
        <v>0</v>
      </c>
      <c r="BQ33" s="247"/>
      <c r="BR33" s="247"/>
      <c r="BS33" s="214">
        <f t="shared" si="29"/>
        <v>0</v>
      </c>
      <c r="BT33" s="248">
        <v>1</v>
      </c>
      <c r="BU33" s="248">
        <v>0</v>
      </c>
      <c r="BV33" s="248"/>
      <c r="BW33" s="248"/>
      <c r="BX33" s="216">
        <f t="shared" si="30"/>
        <v>0</v>
      </c>
      <c r="BY33" s="216">
        <f t="shared" si="34"/>
        <v>0</v>
      </c>
      <c r="BZ33" s="217">
        <v>1</v>
      </c>
      <c r="CA33" s="265"/>
      <c r="CB33" s="265"/>
      <c r="CC33" s="265"/>
      <c r="CD33" s="294" t="s">
        <v>452</v>
      </c>
      <c r="CE33" s="265"/>
      <c r="CF33" s="265"/>
      <c r="CG33" s="265">
        <v>1</v>
      </c>
      <c r="CH33" s="265"/>
      <c r="CI33" s="265"/>
      <c r="CJ33" s="265">
        <v>1</v>
      </c>
      <c r="CK33" s="265"/>
      <c r="CL33" s="309">
        <v>0</v>
      </c>
      <c r="CM33" s="251">
        <f t="shared" si="36"/>
        <v>1</v>
      </c>
      <c r="CN33" s="252">
        <f t="shared" si="37"/>
        <v>0</v>
      </c>
      <c r="CO33" s="253" t="e">
        <f>RANK(#REF!,#REF!,1)</f>
        <v>#REF!</v>
      </c>
      <c r="CP33" s="254">
        <f t="shared" si="31"/>
        <v>10</v>
      </c>
      <c r="CQ33" s="244"/>
      <c r="CR33" s="229">
        <v>1</v>
      </c>
      <c r="CS33" s="229"/>
      <c r="CT33" s="256" t="s">
        <v>271</v>
      </c>
      <c r="CU33" s="226"/>
    </row>
    <row r="34" spans="1:99" s="340" customFormat="1" ht="32.25" customHeight="1">
      <c r="A34" s="310">
        <v>25</v>
      </c>
      <c r="B34" s="311">
        <v>27</v>
      </c>
      <c r="C34" s="312" t="s">
        <v>273</v>
      </c>
      <c r="D34" s="313">
        <v>179</v>
      </c>
      <c r="E34" s="314">
        <f t="shared" si="0"/>
        <v>5</v>
      </c>
      <c r="F34" s="313">
        <v>153</v>
      </c>
      <c r="G34" s="314">
        <f t="shared" si="1"/>
        <v>5</v>
      </c>
      <c r="H34" s="313">
        <v>153</v>
      </c>
      <c r="I34" s="314">
        <f t="shared" si="2"/>
        <v>5</v>
      </c>
      <c r="J34" s="315">
        <f t="shared" si="3"/>
        <v>485</v>
      </c>
      <c r="K34" s="313">
        <v>144</v>
      </c>
      <c r="L34" s="314">
        <f t="shared" si="4"/>
        <v>4</v>
      </c>
      <c r="M34" s="313">
        <v>109</v>
      </c>
      <c r="N34" s="314">
        <f t="shared" si="5"/>
        <v>3</v>
      </c>
      <c r="O34" s="313">
        <v>106</v>
      </c>
      <c r="P34" s="314">
        <f t="shared" si="6"/>
        <v>3</v>
      </c>
      <c r="Q34" s="315">
        <f t="shared" si="7"/>
        <v>359</v>
      </c>
      <c r="R34" s="315">
        <f t="shared" si="32"/>
        <v>25</v>
      </c>
      <c r="S34" s="316">
        <f t="shared" si="8"/>
        <v>844</v>
      </c>
      <c r="T34" s="317">
        <f t="shared" si="9"/>
        <v>15</v>
      </c>
      <c r="U34" s="317">
        <f t="shared" si="10"/>
        <v>10</v>
      </c>
      <c r="V34" s="318">
        <f t="shared" si="11"/>
        <v>22.5</v>
      </c>
      <c r="W34" s="318">
        <f t="shared" si="12"/>
        <v>17.5</v>
      </c>
      <c r="X34" s="318">
        <f t="shared" si="13"/>
        <v>40</v>
      </c>
      <c r="Y34" s="319">
        <f t="shared" si="14"/>
        <v>40</v>
      </c>
      <c r="Z34" s="314">
        <f t="shared" si="38"/>
        <v>5</v>
      </c>
      <c r="AA34" s="314">
        <f t="shared" si="16"/>
        <v>5</v>
      </c>
      <c r="AB34" s="314">
        <f t="shared" si="17"/>
        <v>5</v>
      </c>
      <c r="AC34" s="314">
        <f t="shared" si="18"/>
        <v>4</v>
      </c>
      <c r="AD34" s="314">
        <f t="shared" si="19"/>
        <v>3</v>
      </c>
      <c r="AE34" s="314">
        <f t="shared" si="20"/>
        <v>3</v>
      </c>
      <c r="AF34" s="317" t="str">
        <f t="shared" si="21"/>
        <v>1+2</v>
      </c>
      <c r="AG34" s="317">
        <v>1</v>
      </c>
      <c r="AH34" s="317">
        <v>2</v>
      </c>
      <c r="AI34" s="317">
        <v>40</v>
      </c>
      <c r="AJ34" s="317">
        <v>3</v>
      </c>
      <c r="AK34" s="274">
        <f t="shared" si="35"/>
        <v>46</v>
      </c>
      <c r="AL34" s="274">
        <v>0</v>
      </c>
      <c r="AM34" s="274">
        <v>6</v>
      </c>
      <c r="AN34" s="274">
        <v>6</v>
      </c>
      <c r="AO34" s="303">
        <v>2</v>
      </c>
      <c r="AP34" s="300">
        <v>1</v>
      </c>
      <c r="AQ34" s="320"/>
      <c r="AR34" s="320"/>
      <c r="AS34" s="321">
        <v>1</v>
      </c>
      <c r="AT34" s="321">
        <v>2</v>
      </c>
      <c r="AU34" s="321">
        <v>38</v>
      </c>
      <c r="AV34" s="322">
        <v>1</v>
      </c>
      <c r="AW34" s="323">
        <f t="shared" si="22"/>
        <v>42</v>
      </c>
      <c r="AX34" s="305">
        <v>0</v>
      </c>
      <c r="AY34" s="324">
        <v>-1</v>
      </c>
      <c r="AZ34" s="325">
        <v>-1</v>
      </c>
      <c r="BA34" s="263">
        <v>1</v>
      </c>
      <c r="BB34" s="325">
        <v>1</v>
      </c>
      <c r="BC34" s="326"/>
      <c r="BD34" s="208">
        <v>1</v>
      </c>
      <c r="BE34" s="321">
        <v>1</v>
      </c>
      <c r="BF34" s="321">
        <v>2</v>
      </c>
      <c r="BG34" s="321">
        <v>39</v>
      </c>
      <c r="BH34" s="327">
        <v>1</v>
      </c>
      <c r="BI34" s="323">
        <f t="shared" si="23"/>
        <v>43</v>
      </c>
      <c r="BJ34" s="289">
        <v>1</v>
      </c>
      <c r="BK34" s="328">
        <f t="shared" si="24"/>
        <v>2</v>
      </c>
      <c r="BL34" s="307">
        <f t="shared" si="25"/>
        <v>40</v>
      </c>
      <c r="BM34" s="329">
        <f t="shared" si="26"/>
        <v>43</v>
      </c>
      <c r="BN34" s="211">
        <f t="shared" si="27"/>
        <v>0</v>
      </c>
      <c r="BO34" s="330">
        <f t="shared" si="28"/>
        <v>0</v>
      </c>
      <c r="BP34" s="130">
        <f t="shared" si="33"/>
        <v>0</v>
      </c>
      <c r="BQ34" s="331"/>
      <c r="BR34" s="331">
        <v>1</v>
      </c>
      <c r="BS34" s="214">
        <f t="shared" si="29"/>
        <v>-1</v>
      </c>
      <c r="BT34" s="332"/>
      <c r="BU34" s="332"/>
      <c r="BV34" s="332">
        <v>2</v>
      </c>
      <c r="BW34" s="332">
        <v>0</v>
      </c>
      <c r="BX34" s="216">
        <f t="shared" si="30"/>
        <v>-1</v>
      </c>
      <c r="BY34" s="216">
        <f t="shared" si="34"/>
        <v>-1</v>
      </c>
      <c r="BZ34" s="217">
        <v>3</v>
      </c>
      <c r="CA34" s="333"/>
      <c r="CB34" s="333"/>
      <c r="CC34" s="333"/>
      <c r="CD34" s="333">
        <v>1</v>
      </c>
      <c r="CE34" s="333"/>
      <c r="CF34" s="333"/>
      <c r="CG34" s="333"/>
      <c r="CH34" s="333">
        <v>1</v>
      </c>
      <c r="CI34" s="333"/>
      <c r="CJ34" s="333"/>
      <c r="CK34" s="333"/>
      <c r="CL34" s="334">
        <v>0</v>
      </c>
      <c r="CM34" s="335">
        <f t="shared" si="36"/>
        <v>3</v>
      </c>
      <c r="CN34" s="336">
        <f t="shared" si="37"/>
        <v>0</v>
      </c>
      <c r="CO34" s="337" t="e">
        <f>RANK(#REF!,#REF!,1)</f>
        <v>#REF!</v>
      </c>
      <c r="CP34" s="338">
        <f t="shared" si="31"/>
        <v>5</v>
      </c>
      <c r="CQ34" s="311">
        <v>1</v>
      </c>
      <c r="CR34" s="311"/>
      <c r="CS34" s="311"/>
      <c r="CT34" s="339" t="s">
        <v>273</v>
      </c>
      <c r="CU34" s="136"/>
    </row>
    <row r="35" spans="1:99" s="340" customFormat="1" ht="30">
      <c r="A35" s="341"/>
      <c r="B35" s="342"/>
      <c r="C35" s="343" t="s">
        <v>232</v>
      </c>
      <c r="D35" s="344">
        <f t="shared" ref="D35:Q35" si="39">SUM(D8:D34)</f>
        <v>3689</v>
      </c>
      <c r="E35" s="344">
        <f t="shared" si="39"/>
        <v>114</v>
      </c>
      <c r="F35" s="344">
        <f t="shared" si="39"/>
        <v>3603</v>
      </c>
      <c r="G35" s="344">
        <f t="shared" si="39"/>
        <v>111</v>
      </c>
      <c r="H35" s="344">
        <f t="shared" si="39"/>
        <v>3395</v>
      </c>
      <c r="I35" s="344">
        <f t="shared" si="39"/>
        <v>105</v>
      </c>
      <c r="J35" s="345">
        <f t="shared" si="39"/>
        <v>10687</v>
      </c>
      <c r="K35" s="344">
        <f t="shared" si="39"/>
        <v>3270</v>
      </c>
      <c r="L35" s="344">
        <f t="shared" si="39"/>
        <v>103</v>
      </c>
      <c r="M35" s="344">
        <f t="shared" si="39"/>
        <v>2972</v>
      </c>
      <c r="N35" s="344">
        <f t="shared" si="39"/>
        <v>91</v>
      </c>
      <c r="O35" s="344">
        <f t="shared" si="39"/>
        <v>2824</v>
      </c>
      <c r="P35" s="344">
        <f t="shared" si="39"/>
        <v>90</v>
      </c>
      <c r="Q35" s="345">
        <f t="shared" si="39"/>
        <v>9066</v>
      </c>
      <c r="R35" s="344">
        <f>SUM(R8:R34)</f>
        <v>614</v>
      </c>
      <c r="S35" s="346">
        <f t="shared" si="8"/>
        <v>19753</v>
      </c>
      <c r="T35" s="347">
        <f t="shared" si="9"/>
        <v>330</v>
      </c>
      <c r="U35" s="347">
        <f t="shared" si="10"/>
        <v>284</v>
      </c>
      <c r="V35" s="348">
        <f t="shared" si="11"/>
        <v>495</v>
      </c>
      <c r="W35" s="348">
        <f t="shared" si="12"/>
        <v>497</v>
      </c>
      <c r="X35" s="348">
        <f t="shared" si="13"/>
        <v>992</v>
      </c>
      <c r="Y35" s="349">
        <f>SUM(Y8:Y34)</f>
        <v>995</v>
      </c>
      <c r="Z35" s="349">
        <f t="shared" ref="Z35:AE35" si="40">SUM(Z8:Z34)</f>
        <v>114</v>
      </c>
      <c r="AA35" s="349">
        <f t="shared" si="40"/>
        <v>111</v>
      </c>
      <c r="AB35" s="349">
        <f t="shared" si="40"/>
        <v>105</v>
      </c>
      <c r="AC35" s="349">
        <f t="shared" si="40"/>
        <v>103</v>
      </c>
      <c r="AD35" s="349">
        <f t="shared" si="40"/>
        <v>91</v>
      </c>
      <c r="AE35" s="349">
        <f t="shared" si="40"/>
        <v>90</v>
      </c>
      <c r="AF35" s="344"/>
      <c r="AG35" s="344">
        <v>27</v>
      </c>
      <c r="AH35" s="344">
        <v>35</v>
      </c>
      <c r="AI35" s="344">
        <f>SUM(AI8:AI34)</f>
        <v>1053</v>
      </c>
      <c r="AJ35" s="344">
        <f>SUM(AJ8:AJ34)</f>
        <v>49</v>
      </c>
      <c r="AK35" s="344">
        <f>SUM(AK8:AK34)</f>
        <v>1164</v>
      </c>
      <c r="AL35" s="344">
        <v>-8</v>
      </c>
      <c r="AM35" s="344">
        <v>127</v>
      </c>
      <c r="AN35" s="344">
        <v>119</v>
      </c>
      <c r="AO35" s="344">
        <f>SUM(AO8:AO34)</f>
        <v>32</v>
      </c>
      <c r="AP35" s="344">
        <f>SUM(AP8:AP34)</f>
        <v>12</v>
      </c>
      <c r="AQ35" s="344">
        <f>SUM(AQ10:AQ34)</f>
        <v>8</v>
      </c>
      <c r="AR35" s="344"/>
      <c r="AS35" s="344">
        <f t="shared" ref="AS35:CM35" si="41">SUM(AS8:AS34)</f>
        <v>27</v>
      </c>
      <c r="AT35" s="344">
        <f t="shared" si="41"/>
        <v>44</v>
      </c>
      <c r="AU35" s="344">
        <f t="shared" si="41"/>
        <v>991</v>
      </c>
      <c r="AV35" s="345">
        <f>SUM(AV8:AV34)</f>
        <v>62</v>
      </c>
      <c r="AW35" s="344">
        <f t="shared" si="41"/>
        <v>1124</v>
      </c>
      <c r="AX35" s="350">
        <v>0</v>
      </c>
      <c r="AY35" s="351">
        <v>65</v>
      </c>
      <c r="AZ35" s="352">
        <v>65</v>
      </c>
      <c r="BA35" s="344"/>
      <c r="BB35" s="344">
        <f>SUM(BB8:BB34)</f>
        <v>37</v>
      </c>
      <c r="BC35" s="344">
        <f>SUM(BC8:BC34)</f>
        <v>5</v>
      </c>
      <c r="BD35" s="344">
        <f>SUM(BD8:BD34)</f>
        <v>0</v>
      </c>
      <c r="BE35" s="344">
        <f t="shared" ref="BE35:BG35" si="42">SUM(BE8:BE34)</f>
        <v>27</v>
      </c>
      <c r="BF35" s="344">
        <f t="shared" si="42"/>
        <v>44</v>
      </c>
      <c r="BG35" s="344">
        <f t="shared" si="42"/>
        <v>979</v>
      </c>
      <c r="BH35" s="350">
        <f>SUM(BH8:BH34)</f>
        <v>42</v>
      </c>
      <c r="BI35" s="344">
        <f t="shared" ref="BI35" si="43">SUM(BI8:BI34)</f>
        <v>1092</v>
      </c>
      <c r="BJ35" s="344">
        <f t="shared" si="41"/>
        <v>27</v>
      </c>
      <c r="BK35" s="344">
        <f>SUM(BK8:BK34)</f>
        <v>44</v>
      </c>
      <c r="BL35" s="344">
        <f>SUM(BL8:BL34)</f>
        <v>995</v>
      </c>
      <c r="BM35" s="344">
        <f t="shared" si="41"/>
        <v>1066</v>
      </c>
      <c r="BN35" s="350">
        <f>SUM(BN8:BN34)</f>
        <v>0</v>
      </c>
      <c r="BO35" s="351">
        <f>SUM(BO8:BO34)</f>
        <v>26</v>
      </c>
      <c r="BP35" s="352">
        <f>SUM(BP8:BP34)</f>
        <v>26</v>
      </c>
      <c r="BQ35" s="344">
        <f t="shared" ref="BQ35" si="44">SUM(BQ8:BQ34)</f>
        <v>2</v>
      </c>
      <c r="BR35" s="344">
        <f t="shared" si="41"/>
        <v>37</v>
      </c>
      <c r="BS35" s="352">
        <f t="shared" si="41"/>
        <v>-11</v>
      </c>
      <c r="BT35" s="352">
        <f>SUM(BT8:BT34)</f>
        <v>14</v>
      </c>
      <c r="BU35" s="352">
        <f t="shared" ref="BU35:BW35" si="45">SUM(BU8:BU34)</f>
        <v>0</v>
      </c>
      <c r="BV35" s="352">
        <f t="shared" si="45"/>
        <v>33</v>
      </c>
      <c r="BW35" s="352">
        <f t="shared" si="45"/>
        <v>1</v>
      </c>
      <c r="BX35" s="353"/>
      <c r="BY35" s="353"/>
      <c r="BZ35" s="344">
        <f>SUM(BZ8:BZ34)</f>
        <v>45</v>
      </c>
      <c r="CA35" s="344">
        <f t="shared" si="41"/>
        <v>1</v>
      </c>
      <c r="CB35" s="344">
        <f t="shared" si="41"/>
        <v>22</v>
      </c>
      <c r="CC35" s="344">
        <f t="shared" si="41"/>
        <v>12</v>
      </c>
      <c r="CD35" s="344">
        <f t="shared" si="41"/>
        <v>13</v>
      </c>
      <c r="CE35" s="344">
        <f t="shared" si="41"/>
        <v>0</v>
      </c>
      <c r="CF35" s="344">
        <f t="shared" si="41"/>
        <v>0</v>
      </c>
      <c r="CG35" s="344">
        <f t="shared" si="41"/>
        <v>8</v>
      </c>
      <c r="CH35" s="344">
        <f t="shared" si="41"/>
        <v>3</v>
      </c>
      <c r="CI35" s="344">
        <f t="shared" si="41"/>
        <v>2</v>
      </c>
      <c r="CJ35" s="344">
        <f t="shared" si="41"/>
        <v>7</v>
      </c>
      <c r="CK35" s="344">
        <f t="shared" si="41"/>
        <v>2</v>
      </c>
      <c r="CL35" s="344">
        <f>SUM(CL8:CL34)</f>
        <v>15</v>
      </c>
      <c r="CM35" s="354">
        <f t="shared" si="41"/>
        <v>86</v>
      </c>
      <c r="CN35" s="355">
        <f>(((BG35+BH35)*100)/BL35)-100</f>
        <v>2.613065326633162</v>
      </c>
      <c r="CO35" s="355" t="e">
        <f>CN35*100/BN35</f>
        <v>#DIV/0!</v>
      </c>
      <c r="CP35" s="355">
        <f t="shared" si="31"/>
        <v>4.4221105527638258</v>
      </c>
      <c r="CQ35" s="344">
        <f t="shared" ref="CQ35" si="46">SUM(CQ8:CQ34)</f>
        <v>10</v>
      </c>
      <c r="CR35" s="344">
        <f>SUM(CR8:CR34)</f>
        <v>21</v>
      </c>
      <c r="CS35" s="344">
        <f>SUM(CS8:CS34)</f>
        <v>19</v>
      </c>
      <c r="CT35" s="356" t="s">
        <v>232</v>
      </c>
      <c r="CU35" s="136"/>
    </row>
    <row r="36" spans="1:99" ht="33" customHeight="1">
      <c r="D36" s="136"/>
      <c r="E36" s="136"/>
      <c r="F36" s="136"/>
      <c r="G36" s="136"/>
      <c r="H36" s="136"/>
      <c r="I36" s="136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/>
      <c r="CM36" s="368"/>
      <c r="CN36" s="369"/>
      <c r="CO36" s="137"/>
      <c r="CP36" s="137"/>
      <c r="CS36" s="137">
        <v>1</v>
      </c>
      <c r="CU36" s="137"/>
    </row>
    <row r="37" spans="1:99">
      <c r="D37" s="136"/>
      <c r="E37" s="136"/>
      <c r="F37" s="136"/>
      <c r="G37" s="136"/>
      <c r="H37" s="136"/>
      <c r="I37" s="136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M37" s="368"/>
      <c r="CN37" s="368"/>
      <c r="CO37" s="137"/>
      <c r="CP37" s="137"/>
      <c r="CU37" s="137"/>
    </row>
    <row r="38" spans="1:99">
      <c r="D38" s="136"/>
      <c r="E38" s="136"/>
      <c r="F38" s="136"/>
      <c r="G38" s="136"/>
      <c r="H38" s="136"/>
      <c r="I38" s="136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/>
      <c r="CM38" s="368"/>
      <c r="CN38" s="368"/>
      <c r="CO38" s="137"/>
      <c r="CP38" s="137"/>
      <c r="CU38" s="137"/>
    </row>
    <row r="39" spans="1:99">
      <c r="D39" s="136"/>
      <c r="E39" s="136"/>
      <c r="F39" s="136"/>
      <c r="G39" s="136"/>
      <c r="H39" s="136"/>
      <c r="I39" s="136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/>
      <c r="CM39" s="368"/>
      <c r="CN39" s="368"/>
      <c r="CO39" s="137"/>
      <c r="CP39" s="137"/>
      <c r="CU39" s="137"/>
    </row>
    <row r="40" spans="1:99">
      <c r="D40" s="136"/>
      <c r="E40" s="136"/>
      <c r="F40" s="136"/>
      <c r="G40" s="136"/>
      <c r="H40" s="136"/>
      <c r="I40" s="136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/>
      <c r="CM40" s="368"/>
      <c r="CN40" s="368"/>
      <c r="CO40" s="137"/>
      <c r="CP40" s="137"/>
      <c r="CU40" s="137"/>
    </row>
    <row r="41" spans="1:99">
      <c r="D41" s="136"/>
      <c r="E41" s="136"/>
      <c r="F41" s="136"/>
      <c r="G41" s="136"/>
      <c r="H41" s="136"/>
      <c r="I41" s="136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M41" s="368"/>
      <c r="CN41" s="368"/>
      <c r="CO41" s="137"/>
      <c r="CP41" s="137"/>
      <c r="CU41" s="137"/>
    </row>
    <row r="42" spans="1:99">
      <c r="D42" s="136"/>
      <c r="E42" s="136"/>
      <c r="F42" s="136"/>
      <c r="G42" s="136"/>
      <c r="H42" s="136"/>
      <c r="I42" s="136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M42" s="368"/>
      <c r="CN42" s="368"/>
      <c r="CO42" s="137"/>
      <c r="CP42" s="137"/>
      <c r="CU42" s="137"/>
    </row>
    <row r="43" spans="1:99">
      <c r="D43" s="136"/>
      <c r="E43" s="136"/>
      <c r="F43" s="136"/>
      <c r="G43" s="136"/>
      <c r="H43" s="136"/>
      <c r="I43" s="136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M43" s="368"/>
      <c r="CN43" s="368"/>
      <c r="CO43" s="137"/>
      <c r="CP43" s="137"/>
      <c r="CU43" s="137"/>
    </row>
    <row r="44" spans="1:99">
      <c r="D44" s="136"/>
      <c r="E44" s="136"/>
      <c r="F44" s="136"/>
      <c r="G44" s="136"/>
      <c r="H44" s="136"/>
      <c r="I44" s="136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M44" s="368"/>
      <c r="CN44" s="368"/>
      <c r="CO44" s="137"/>
      <c r="CP44" s="137"/>
      <c r="CU44" s="137"/>
    </row>
    <row r="45" spans="1:99">
      <c r="D45" s="136"/>
      <c r="E45" s="136"/>
      <c r="F45" s="136"/>
      <c r="G45" s="136"/>
      <c r="H45" s="136"/>
      <c r="I45" s="136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M45" s="368"/>
      <c r="CN45" s="368"/>
      <c r="CO45" s="137"/>
      <c r="CP45" s="137"/>
      <c r="CU45" s="137"/>
    </row>
    <row r="46" spans="1:99">
      <c r="D46" s="136"/>
      <c r="E46" s="136"/>
      <c r="F46" s="136"/>
      <c r="G46" s="136"/>
      <c r="H46" s="136"/>
      <c r="I46" s="136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M46" s="368"/>
      <c r="CN46" s="368"/>
      <c r="CO46" s="137"/>
      <c r="CP46" s="137"/>
      <c r="CU46" s="137"/>
    </row>
    <row r="47" spans="1:99">
      <c r="D47" s="136"/>
      <c r="E47" s="136"/>
      <c r="F47" s="136"/>
      <c r="G47" s="136"/>
      <c r="H47" s="136"/>
      <c r="I47" s="136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M47" s="368"/>
      <c r="CN47" s="368"/>
      <c r="CO47" s="137"/>
      <c r="CP47" s="137"/>
      <c r="CU47" s="137"/>
    </row>
    <row r="48" spans="1:99">
      <c r="D48" s="136"/>
      <c r="E48" s="136"/>
      <c r="F48" s="136"/>
      <c r="G48" s="136"/>
      <c r="H48" s="136"/>
      <c r="I48" s="136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M48" s="368"/>
      <c r="CN48" s="368"/>
      <c r="CO48" s="137"/>
      <c r="CP48" s="137"/>
      <c r="CU48" s="137"/>
    </row>
    <row r="49" spans="4:99">
      <c r="D49" s="136"/>
      <c r="E49" s="136"/>
      <c r="F49" s="136"/>
      <c r="G49" s="136"/>
      <c r="H49" s="136"/>
      <c r="I49" s="136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M49" s="368"/>
      <c r="CN49" s="368"/>
      <c r="CO49" s="137"/>
      <c r="CP49" s="137"/>
      <c r="CU49" s="137"/>
    </row>
    <row r="50" spans="4:99">
      <c r="D50" s="136"/>
      <c r="E50" s="136"/>
      <c r="F50" s="136"/>
      <c r="G50" s="136"/>
      <c r="H50" s="136"/>
      <c r="I50" s="136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M50" s="368"/>
      <c r="CN50" s="368"/>
      <c r="CO50" s="137"/>
      <c r="CP50" s="137"/>
      <c r="CU50" s="137"/>
    </row>
    <row r="51" spans="4:99">
      <c r="D51" s="136"/>
      <c r="E51" s="136"/>
      <c r="F51" s="136"/>
      <c r="G51" s="136"/>
      <c r="H51" s="136"/>
      <c r="I51" s="136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M51" s="368"/>
      <c r="CN51" s="368"/>
      <c r="CO51" s="137"/>
      <c r="CP51" s="137"/>
      <c r="CU51" s="137"/>
    </row>
    <row r="52" spans="4:99">
      <c r="D52" s="136"/>
      <c r="E52" s="136"/>
      <c r="F52" s="136"/>
      <c r="G52" s="136"/>
      <c r="H52" s="136"/>
      <c r="I52" s="136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M52" s="368"/>
      <c r="CN52" s="368"/>
      <c r="CO52" s="137"/>
      <c r="CP52" s="137"/>
      <c r="CU52" s="137"/>
    </row>
    <row r="53" spans="4:99">
      <c r="D53" s="136"/>
      <c r="E53" s="136"/>
      <c r="F53" s="136"/>
      <c r="G53" s="136"/>
      <c r="H53" s="136"/>
      <c r="I53" s="136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M53" s="368"/>
      <c r="CN53" s="368"/>
      <c r="CO53" s="137"/>
      <c r="CP53" s="137"/>
      <c r="CU53" s="137"/>
    </row>
    <row r="54" spans="4:99">
      <c r="D54" s="136"/>
      <c r="E54" s="136"/>
      <c r="F54" s="136"/>
      <c r="G54" s="136"/>
      <c r="H54" s="136"/>
      <c r="I54" s="136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M54" s="368"/>
      <c r="CN54" s="368"/>
      <c r="CO54" s="137"/>
      <c r="CP54" s="137"/>
      <c r="CU54" s="137"/>
    </row>
    <row r="55" spans="4:99">
      <c r="D55" s="136"/>
      <c r="E55" s="136"/>
      <c r="F55" s="136"/>
      <c r="G55" s="136"/>
      <c r="H55" s="136"/>
      <c r="I55" s="136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M55" s="368"/>
      <c r="CN55" s="368"/>
      <c r="CO55" s="137"/>
      <c r="CP55" s="137"/>
      <c r="CU55" s="137"/>
    </row>
    <row r="56" spans="4:99">
      <c r="D56" s="136"/>
      <c r="E56" s="136"/>
      <c r="F56" s="136"/>
      <c r="G56" s="136"/>
      <c r="H56" s="136"/>
      <c r="I56" s="136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M56" s="368"/>
      <c r="CN56" s="368"/>
      <c r="CO56" s="137"/>
      <c r="CP56" s="137"/>
      <c r="CU56" s="137"/>
    </row>
    <row r="57" spans="4:99">
      <c r="D57" s="136"/>
      <c r="E57" s="136"/>
      <c r="F57" s="136"/>
      <c r="G57" s="136"/>
      <c r="H57" s="136"/>
      <c r="I57" s="136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M57" s="368"/>
      <c r="CN57" s="368"/>
      <c r="CO57" s="137"/>
      <c r="CP57" s="137"/>
      <c r="CU57" s="137"/>
    </row>
    <row r="58" spans="4:99">
      <c r="D58" s="136"/>
      <c r="E58" s="136"/>
      <c r="F58" s="136"/>
      <c r="G58" s="136"/>
      <c r="H58" s="136"/>
      <c r="I58" s="136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M58" s="368"/>
      <c r="CN58" s="368"/>
      <c r="CO58" s="137"/>
      <c r="CP58" s="137"/>
      <c r="CU58" s="137"/>
    </row>
    <row r="59" spans="4:99">
      <c r="D59" s="136"/>
      <c r="E59" s="136"/>
      <c r="F59" s="136"/>
      <c r="G59" s="136"/>
      <c r="H59" s="136"/>
      <c r="I59" s="136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M59" s="368"/>
      <c r="CN59" s="368"/>
      <c r="CO59" s="137"/>
      <c r="CP59" s="137"/>
      <c r="CU59" s="137"/>
    </row>
    <row r="60" spans="4:99">
      <c r="D60" s="136"/>
      <c r="E60" s="136"/>
      <c r="F60" s="136"/>
      <c r="G60" s="136"/>
      <c r="H60" s="136"/>
      <c r="I60" s="136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M60" s="368"/>
      <c r="CN60" s="368"/>
      <c r="CO60" s="137"/>
      <c r="CP60" s="137"/>
      <c r="CU60" s="137"/>
    </row>
    <row r="61" spans="4:99">
      <c r="D61" s="136"/>
      <c r="E61" s="136"/>
      <c r="F61" s="136"/>
      <c r="G61" s="136"/>
      <c r="H61" s="136"/>
      <c r="I61" s="136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M61" s="368"/>
      <c r="CN61" s="368"/>
      <c r="CO61" s="137"/>
      <c r="CP61" s="137"/>
      <c r="CU61" s="137"/>
    </row>
    <row r="62" spans="4:99">
      <c r="D62" s="136"/>
      <c r="E62" s="136"/>
      <c r="F62" s="136"/>
      <c r="G62" s="136"/>
      <c r="H62" s="136"/>
      <c r="I62" s="136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M62" s="368"/>
      <c r="CN62" s="368"/>
      <c r="CO62" s="137"/>
      <c r="CP62" s="137"/>
      <c r="CU62" s="137"/>
    </row>
    <row r="63" spans="4:99">
      <c r="D63" s="136"/>
      <c r="E63" s="136"/>
      <c r="F63" s="136"/>
      <c r="G63" s="136"/>
      <c r="H63" s="136"/>
      <c r="I63" s="136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M63" s="368"/>
      <c r="CN63" s="368"/>
      <c r="CO63" s="137"/>
      <c r="CP63" s="137"/>
      <c r="CU63" s="137"/>
    </row>
    <row r="64" spans="4:99">
      <c r="D64" s="136"/>
      <c r="E64" s="136"/>
      <c r="F64" s="136"/>
      <c r="G64" s="136"/>
      <c r="H64" s="136"/>
      <c r="I64" s="136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M64" s="368"/>
      <c r="CN64" s="368"/>
      <c r="CO64" s="137"/>
      <c r="CP64" s="137"/>
      <c r="CU64" s="137"/>
    </row>
    <row r="65" spans="4:99">
      <c r="D65" s="136"/>
      <c r="E65" s="136"/>
      <c r="F65" s="136"/>
      <c r="G65" s="136"/>
      <c r="H65" s="136"/>
      <c r="I65" s="136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M65" s="368"/>
      <c r="CN65" s="368"/>
      <c r="CO65" s="137"/>
      <c r="CP65" s="137"/>
      <c r="CU65" s="137"/>
    </row>
    <row r="66" spans="4:99">
      <c r="D66" s="136"/>
      <c r="E66" s="136"/>
      <c r="F66" s="136"/>
      <c r="G66" s="136"/>
      <c r="H66" s="136"/>
      <c r="I66" s="136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M66" s="368"/>
      <c r="CN66" s="368"/>
      <c r="CO66" s="137"/>
      <c r="CP66" s="137"/>
      <c r="CU66" s="137"/>
    </row>
    <row r="67" spans="4:99">
      <c r="D67" s="136"/>
      <c r="E67" s="136"/>
      <c r="F67" s="136"/>
      <c r="G67" s="136"/>
      <c r="H67" s="136"/>
      <c r="I67" s="136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M67" s="368"/>
      <c r="CN67" s="368"/>
      <c r="CO67" s="137"/>
      <c r="CP67" s="137"/>
      <c r="CU67" s="137"/>
    </row>
    <row r="68" spans="4:99">
      <c r="D68" s="136"/>
      <c r="E68" s="136"/>
      <c r="F68" s="136"/>
      <c r="G68" s="136"/>
      <c r="H68" s="136"/>
      <c r="I68" s="136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M68" s="368"/>
      <c r="CN68" s="368"/>
      <c r="CO68" s="137"/>
      <c r="CP68" s="137"/>
      <c r="CU68" s="137"/>
    </row>
    <row r="69" spans="4:99">
      <c r="D69" s="136"/>
      <c r="E69" s="136"/>
      <c r="F69" s="136"/>
      <c r="G69" s="136"/>
      <c r="H69" s="136"/>
      <c r="I69" s="136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M69" s="368"/>
      <c r="CN69" s="368"/>
      <c r="CO69" s="137"/>
      <c r="CP69" s="137"/>
      <c r="CU69" s="137"/>
    </row>
    <row r="70" spans="4:99">
      <c r="D70" s="136"/>
      <c r="E70" s="136"/>
      <c r="F70" s="136"/>
      <c r="G70" s="136"/>
      <c r="H70" s="136"/>
      <c r="I70" s="136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M70" s="368"/>
      <c r="CN70" s="368"/>
      <c r="CO70" s="137"/>
      <c r="CP70" s="137"/>
      <c r="CU70" s="137"/>
    </row>
    <row r="71" spans="4:99">
      <c r="D71" s="136"/>
      <c r="E71" s="136"/>
      <c r="F71" s="136"/>
      <c r="G71" s="136"/>
      <c r="H71" s="136"/>
      <c r="I71" s="136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M71" s="368"/>
      <c r="CN71" s="368"/>
      <c r="CO71" s="137"/>
      <c r="CP71" s="137"/>
      <c r="CU71" s="137"/>
    </row>
    <row r="72" spans="4:99">
      <c r="D72" s="136"/>
      <c r="E72" s="136"/>
      <c r="F72" s="136"/>
      <c r="G72" s="136"/>
      <c r="H72" s="136"/>
      <c r="I72" s="136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M72" s="368"/>
      <c r="CN72" s="368"/>
      <c r="CO72" s="137"/>
      <c r="CP72" s="137"/>
      <c r="CU72" s="137"/>
    </row>
    <row r="73" spans="4:99">
      <c r="D73" s="136"/>
      <c r="E73" s="136"/>
      <c r="F73" s="136"/>
      <c r="G73" s="136"/>
      <c r="H73" s="136"/>
      <c r="I73" s="136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M73" s="368"/>
      <c r="CN73" s="368"/>
      <c r="CO73" s="137"/>
      <c r="CP73" s="137"/>
      <c r="CU73" s="137"/>
    </row>
    <row r="74" spans="4:99">
      <c r="D74" s="136"/>
      <c r="E74" s="136"/>
      <c r="F74" s="136"/>
      <c r="G74" s="136"/>
      <c r="H74" s="136"/>
      <c r="I74" s="136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M74" s="368"/>
      <c r="CN74" s="368"/>
      <c r="CO74" s="137"/>
      <c r="CP74" s="137"/>
      <c r="CU74" s="137"/>
    </row>
    <row r="75" spans="4:99">
      <c r="D75" s="136"/>
      <c r="E75" s="136"/>
      <c r="F75" s="136"/>
      <c r="G75" s="136"/>
      <c r="H75" s="136"/>
      <c r="I75" s="136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M75" s="368"/>
      <c r="CN75" s="368"/>
      <c r="CO75" s="137"/>
      <c r="CP75" s="137"/>
      <c r="CU75" s="137"/>
    </row>
    <row r="76" spans="4:99">
      <c r="D76" s="136"/>
      <c r="E76" s="136"/>
      <c r="F76" s="136"/>
      <c r="G76" s="136"/>
      <c r="H76" s="136"/>
      <c r="I76" s="136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M76" s="368"/>
      <c r="CN76" s="368"/>
      <c r="CO76" s="137"/>
      <c r="CP76" s="137"/>
      <c r="CU76" s="137"/>
    </row>
    <row r="77" spans="4:99">
      <c r="D77" s="136"/>
      <c r="E77" s="136"/>
      <c r="F77" s="136"/>
      <c r="G77" s="136"/>
      <c r="H77" s="136"/>
      <c r="I77" s="136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M77" s="368"/>
      <c r="CN77" s="368"/>
      <c r="CO77" s="137"/>
      <c r="CP77" s="137"/>
      <c r="CU77" s="137"/>
    </row>
    <row r="78" spans="4:99">
      <c r="D78" s="136"/>
      <c r="E78" s="136"/>
      <c r="F78" s="136"/>
      <c r="G78" s="136"/>
      <c r="H78" s="136"/>
      <c r="I78" s="136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M78" s="368"/>
      <c r="CN78" s="368"/>
      <c r="CO78" s="137"/>
      <c r="CP78" s="137"/>
      <c r="CU78" s="137"/>
    </row>
    <row r="79" spans="4:99">
      <c r="D79" s="136"/>
      <c r="E79" s="136"/>
      <c r="F79" s="136"/>
      <c r="G79" s="136"/>
      <c r="H79" s="136"/>
      <c r="I79" s="136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M79" s="368"/>
      <c r="CN79" s="368"/>
      <c r="CO79" s="137"/>
      <c r="CP79" s="137"/>
      <c r="CU79" s="137"/>
    </row>
    <row r="80" spans="4:99">
      <c r="D80" s="136"/>
      <c r="E80" s="136"/>
      <c r="F80" s="136"/>
      <c r="G80" s="136"/>
      <c r="H80" s="136"/>
      <c r="I80" s="136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M80" s="368"/>
      <c r="CN80" s="368"/>
      <c r="CO80" s="137"/>
      <c r="CP80" s="137"/>
      <c r="CU80" s="137"/>
    </row>
    <row r="81" spans="4:99">
      <c r="D81" s="136"/>
      <c r="E81" s="136"/>
      <c r="F81" s="136"/>
      <c r="G81" s="136"/>
      <c r="H81" s="136"/>
      <c r="I81" s="136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M81" s="368"/>
      <c r="CN81" s="368"/>
      <c r="CO81" s="137"/>
      <c r="CP81" s="137"/>
      <c r="CU81" s="137"/>
    </row>
    <row r="82" spans="4:99">
      <c r="D82" s="136"/>
      <c r="E82" s="136"/>
      <c r="F82" s="136"/>
      <c r="G82" s="136"/>
      <c r="H82" s="136"/>
      <c r="I82" s="136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M82" s="368"/>
      <c r="CN82" s="368"/>
      <c r="CO82" s="137"/>
      <c r="CP82" s="137"/>
      <c r="CU82" s="137"/>
    </row>
    <row r="83" spans="4:99">
      <c r="D83" s="136"/>
      <c r="E83" s="136"/>
      <c r="F83" s="136"/>
      <c r="G83" s="136"/>
      <c r="H83" s="136"/>
      <c r="I83" s="136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M83" s="368"/>
      <c r="CN83" s="368"/>
      <c r="CO83" s="137"/>
      <c r="CP83" s="137"/>
      <c r="CU83" s="137"/>
    </row>
    <row r="84" spans="4:99">
      <c r="D84" s="136"/>
      <c r="E84" s="136"/>
      <c r="F84" s="136"/>
      <c r="G84" s="136"/>
      <c r="H84" s="136"/>
      <c r="I84" s="136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M84" s="368"/>
      <c r="CN84" s="368"/>
      <c r="CO84" s="137"/>
      <c r="CP84" s="137"/>
      <c r="CU84" s="137"/>
    </row>
    <row r="85" spans="4:99">
      <c r="D85" s="136"/>
      <c r="E85" s="136"/>
      <c r="F85" s="136"/>
      <c r="G85" s="136"/>
      <c r="H85" s="136"/>
      <c r="I85" s="136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M85" s="368"/>
      <c r="CN85" s="368"/>
      <c r="CO85" s="137"/>
      <c r="CP85" s="137"/>
      <c r="CU85" s="137"/>
    </row>
    <row r="86" spans="4:99">
      <c r="D86" s="136"/>
      <c r="E86" s="136"/>
      <c r="F86" s="136"/>
      <c r="G86" s="136"/>
      <c r="H86" s="136"/>
      <c r="I86" s="136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7"/>
      <c r="CK86" s="137"/>
      <c r="CM86" s="368"/>
      <c r="CN86" s="368"/>
      <c r="CO86" s="137"/>
      <c r="CP86" s="137"/>
      <c r="CU86" s="137"/>
    </row>
    <row r="87" spans="4:99">
      <c r="D87" s="136"/>
      <c r="E87" s="136"/>
      <c r="F87" s="136"/>
      <c r="G87" s="136"/>
      <c r="H87" s="136"/>
      <c r="I87" s="136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M87" s="368"/>
      <c r="CN87" s="368"/>
      <c r="CO87" s="137"/>
      <c r="CP87" s="137"/>
      <c r="CU87" s="137"/>
    </row>
    <row r="88" spans="4:99">
      <c r="D88" s="136"/>
      <c r="E88" s="136"/>
      <c r="F88" s="136"/>
      <c r="G88" s="136"/>
      <c r="H88" s="136"/>
      <c r="I88" s="136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M88" s="368"/>
      <c r="CN88" s="368"/>
      <c r="CO88" s="137"/>
      <c r="CP88" s="137"/>
      <c r="CU88" s="137"/>
    </row>
    <row r="89" spans="4:99">
      <c r="D89" s="136"/>
      <c r="E89" s="136"/>
      <c r="F89" s="136"/>
      <c r="G89" s="136"/>
      <c r="H89" s="136"/>
      <c r="I89" s="136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M89" s="368"/>
      <c r="CN89" s="368"/>
      <c r="CO89" s="137"/>
      <c r="CP89" s="137"/>
      <c r="CU89" s="137"/>
    </row>
    <row r="90" spans="4:99">
      <c r="D90" s="136"/>
      <c r="E90" s="136"/>
      <c r="F90" s="136"/>
      <c r="G90" s="136"/>
      <c r="H90" s="136"/>
      <c r="I90" s="136"/>
      <c r="BZ90" s="137"/>
      <c r="CA90" s="137"/>
      <c r="CB90" s="137"/>
      <c r="CC90" s="137"/>
      <c r="CD90" s="137"/>
      <c r="CE90" s="137"/>
      <c r="CF90" s="137"/>
      <c r="CG90" s="137"/>
      <c r="CH90" s="137"/>
      <c r="CI90" s="137"/>
      <c r="CJ90" s="137"/>
      <c r="CK90" s="137"/>
      <c r="CM90" s="368"/>
      <c r="CN90" s="368"/>
      <c r="CO90" s="137"/>
      <c r="CP90" s="137"/>
      <c r="CU90" s="137"/>
    </row>
    <row r="91" spans="4:99">
      <c r="D91" s="136"/>
      <c r="E91" s="136"/>
      <c r="F91" s="136"/>
      <c r="G91" s="136"/>
      <c r="H91" s="136"/>
      <c r="I91" s="136"/>
      <c r="BZ91" s="137"/>
      <c r="CA91" s="137"/>
      <c r="CB91" s="137"/>
      <c r="CC91" s="137"/>
      <c r="CD91" s="137"/>
      <c r="CE91" s="137"/>
      <c r="CF91" s="137"/>
      <c r="CG91" s="137"/>
      <c r="CH91" s="137"/>
      <c r="CI91" s="137"/>
      <c r="CJ91" s="137"/>
      <c r="CK91" s="137"/>
      <c r="CM91" s="368"/>
      <c r="CN91" s="368"/>
      <c r="CO91" s="137"/>
      <c r="CP91" s="137"/>
      <c r="CU91" s="137"/>
    </row>
    <row r="92" spans="4:99">
      <c r="D92" s="136"/>
      <c r="E92" s="136"/>
      <c r="F92" s="136"/>
      <c r="G92" s="136"/>
      <c r="H92" s="136"/>
      <c r="I92" s="136"/>
      <c r="BZ92" s="137"/>
      <c r="CA92" s="137"/>
      <c r="CB92" s="137"/>
      <c r="CC92" s="137"/>
      <c r="CD92" s="137"/>
      <c r="CE92" s="137"/>
      <c r="CF92" s="137"/>
      <c r="CG92" s="137"/>
      <c r="CH92" s="137"/>
      <c r="CI92" s="137"/>
      <c r="CJ92" s="137"/>
      <c r="CK92" s="137"/>
      <c r="CM92" s="368"/>
      <c r="CN92" s="368"/>
      <c r="CO92" s="137"/>
      <c r="CP92" s="137"/>
      <c r="CU92" s="137"/>
    </row>
    <row r="93" spans="4:99">
      <c r="D93" s="136"/>
      <c r="E93" s="136"/>
      <c r="F93" s="136"/>
      <c r="G93" s="136"/>
      <c r="H93" s="136"/>
      <c r="I93" s="136"/>
      <c r="BZ93" s="137"/>
      <c r="CA93" s="137"/>
      <c r="CB93" s="137"/>
      <c r="CC93" s="137"/>
      <c r="CD93" s="137"/>
      <c r="CE93" s="137"/>
      <c r="CF93" s="137"/>
      <c r="CG93" s="137"/>
      <c r="CH93" s="137"/>
      <c r="CI93" s="137"/>
      <c r="CJ93" s="137"/>
      <c r="CK93" s="137"/>
      <c r="CM93" s="368"/>
      <c r="CN93" s="368"/>
      <c r="CO93" s="137"/>
      <c r="CP93" s="137"/>
      <c r="CU93" s="137"/>
    </row>
    <row r="94" spans="4:99">
      <c r="D94" s="136"/>
      <c r="E94" s="136"/>
      <c r="F94" s="136"/>
      <c r="G94" s="136"/>
      <c r="H94" s="136"/>
      <c r="I94" s="136"/>
      <c r="BZ94" s="137"/>
      <c r="CA94" s="137"/>
      <c r="CB94" s="137"/>
      <c r="CC94" s="137"/>
      <c r="CD94" s="137"/>
      <c r="CE94" s="137"/>
      <c r="CF94" s="137"/>
      <c r="CG94" s="137"/>
      <c r="CH94" s="137"/>
      <c r="CI94" s="137"/>
      <c r="CJ94" s="137"/>
      <c r="CK94" s="137"/>
      <c r="CM94" s="368"/>
      <c r="CN94" s="368"/>
      <c r="CO94" s="137"/>
      <c r="CP94" s="137"/>
      <c r="CU94" s="137"/>
    </row>
    <row r="95" spans="4:99">
      <c r="D95" s="136"/>
      <c r="E95" s="136"/>
      <c r="F95" s="136"/>
      <c r="G95" s="136"/>
      <c r="H95" s="136"/>
      <c r="I95" s="136"/>
      <c r="BZ95" s="137"/>
      <c r="CA95" s="137"/>
      <c r="CB95" s="137"/>
      <c r="CC95" s="137"/>
      <c r="CD95" s="137"/>
      <c r="CE95" s="137"/>
      <c r="CF95" s="137"/>
      <c r="CG95" s="137"/>
      <c r="CH95" s="137"/>
      <c r="CI95" s="137"/>
      <c r="CJ95" s="137"/>
      <c r="CK95" s="137"/>
      <c r="CM95" s="368"/>
      <c r="CN95" s="368"/>
      <c r="CO95" s="137"/>
      <c r="CP95" s="137"/>
      <c r="CU95" s="137"/>
    </row>
    <row r="96" spans="4:99">
      <c r="D96" s="136"/>
      <c r="E96" s="136"/>
      <c r="F96" s="136"/>
      <c r="G96" s="136"/>
      <c r="H96" s="136"/>
      <c r="I96" s="136"/>
      <c r="BZ96" s="137"/>
      <c r="CA96" s="137"/>
      <c r="CB96" s="137"/>
      <c r="CC96" s="137"/>
      <c r="CD96" s="137"/>
      <c r="CE96" s="137"/>
      <c r="CF96" s="137"/>
      <c r="CG96" s="137"/>
      <c r="CH96" s="137"/>
      <c r="CI96" s="137"/>
      <c r="CJ96" s="137"/>
      <c r="CK96" s="137"/>
      <c r="CM96" s="368"/>
      <c r="CN96" s="368"/>
      <c r="CO96" s="137"/>
      <c r="CP96" s="137"/>
      <c r="CU96" s="137"/>
    </row>
    <row r="97" spans="4:99">
      <c r="D97" s="136"/>
      <c r="E97" s="136"/>
      <c r="F97" s="136"/>
      <c r="G97" s="136"/>
      <c r="H97" s="136"/>
      <c r="I97" s="136"/>
      <c r="BZ97" s="137"/>
      <c r="CA97" s="137"/>
      <c r="CB97" s="137"/>
      <c r="CC97" s="137"/>
      <c r="CD97" s="137"/>
      <c r="CE97" s="137"/>
      <c r="CF97" s="137"/>
      <c r="CG97" s="137"/>
      <c r="CH97" s="137"/>
      <c r="CI97" s="137"/>
      <c r="CJ97" s="137"/>
      <c r="CK97" s="137"/>
      <c r="CM97" s="368"/>
      <c r="CN97" s="368"/>
      <c r="CO97" s="137"/>
      <c r="CP97" s="137"/>
      <c r="CU97" s="137"/>
    </row>
    <row r="98" spans="4:99">
      <c r="D98" s="136"/>
      <c r="E98" s="136"/>
      <c r="F98" s="136"/>
      <c r="G98" s="136"/>
      <c r="H98" s="136"/>
      <c r="I98" s="136"/>
      <c r="BZ98" s="137"/>
      <c r="CA98" s="137"/>
      <c r="CB98" s="137"/>
      <c r="CC98" s="137"/>
      <c r="CD98" s="137"/>
      <c r="CE98" s="137"/>
      <c r="CF98" s="137"/>
      <c r="CG98" s="137"/>
      <c r="CH98" s="137"/>
      <c r="CI98" s="137"/>
      <c r="CJ98" s="137"/>
      <c r="CK98" s="137"/>
      <c r="CM98" s="368"/>
      <c r="CN98" s="368"/>
      <c r="CO98" s="137"/>
      <c r="CP98" s="137"/>
      <c r="CU98" s="137"/>
    </row>
    <row r="99" spans="4:99">
      <c r="D99" s="136"/>
      <c r="E99" s="136"/>
      <c r="F99" s="136"/>
      <c r="G99" s="136"/>
      <c r="H99" s="136"/>
      <c r="I99" s="136"/>
      <c r="BZ99" s="137"/>
      <c r="CA99" s="137"/>
      <c r="CB99" s="137"/>
      <c r="CC99" s="137"/>
      <c r="CD99" s="137"/>
      <c r="CE99" s="137"/>
      <c r="CF99" s="137"/>
      <c r="CG99" s="137"/>
      <c r="CH99" s="137"/>
      <c r="CI99" s="137"/>
      <c r="CJ99" s="137"/>
      <c r="CK99" s="137"/>
      <c r="CM99" s="368"/>
      <c r="CN99" s="368"/>
      <c r="CO99" s="137"/>
      <c r="CP99" s="137"/>
      <c r="CU99" s="137"/>
    </row>
    <row r="100" spans="4:99">
      <c r="D100" s="136"/>
      <c r="E100" s="136"/>
      <c r="F100" s="136"/>
      <c r="G100" s="136"/>
      <c r="H100" s="136"/>
      <c r="I100" s="136"/>
      <c r="BZ100" s="137"/>
      <c r="CA100" s="137"/>
      <c r="CB100" s="137"/>
      <c r="CC100" s="137"/>
      <c r="CD100" s="137"/>
      <c r="CE100" s="137"/>
      <c r="CF100" s="137"/>
      <c r="CG100" s="137"/>
      <c r="CH100" s="137"/>
      <c r="CI100" s="137"/>
      <c r="CJ100" s="137"/>
      <c r="CK100" s="137"/>
      <c r="CM100" s="368"/>
      <c r="CN100" s="368"/>
      <c r="CO100" s="137"/>
      <c r="CP100" s="137"/>
      <c r="CU100" s="137"/>
    </row>
    <row r="101" spans="4:99">
      <c r="D101" s="136"/>
      <c r="E101" s="136"/>
      <c r="F101" s="136"/>
      <c r="G101" s="136"/>
      <c r="H101" s="136"/>
      <c r="I101" s="136"/>
      <c r="BZ101" s="137"/>
      <c r="CA101" s="137"/>
      <c r="CB101" s="137"/>
      <c r="CC101" s="137"/>
      <c r="CD101" s="137"/>
      <c r="CE101" s="137"/>
      <c r="CF101" s="137"/>
      <c r="CG101" s="137"/>
      <c r="CH101" s="137"/>
      <c r="CI101" s="137"/>
      <c r="CJ101" s="137"/>
      <c r="CK101" s="137"/>
      <c r="CM101" s="368"/>
      <c r="CN101" s="368"/>
      <c r="CO101" s="137"/>
      <c r="CP101" s="137"/>
      <c r="CU101" s="137"/>
    </row>
    <row r="102" spans="4:99">
      <c r="D102" s="136"/>
      <c r="E102" s="136"/>
      <c r="F102" s="136"/>
      <c r="G102" s="136"/>
      <c r="H102" s="136"/>
      <c r="I102" s="136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7"/>
      <c r="CK102" s="137"/>
      <c r="CM102" s="368"/>
      <c r="CN102" s="368"/>
      <c r="CO102" s="137"/>
      <c r="CP102" s="137"/>
      <c r="CU102" s="137"/>
    </row>
    <row r="103" spans="4:99">
      <c r="D103" s="136"/>
      <c r="E103" s="136"/>
      <c r="F103" s="136"/>
      <c r="G103" s="136"/>
      <c r="H103" s="136"/>
      <c r="I103" s="136"/>
      <c r="BZ103" s="137"/>
      <c r="CA103" s="137"/>
      <c r="CB103" s="137"/>
      <c r="CC103" s="137"/>
      <c r="CD103" s="137"/>
      <c r="CE103" s="137"/>
      <c r="CF103" s="137"/>
      <c r="CG103" s="137"/>
      <c r="CH103" s="137"/>
      <c r="CI103" s="137"/>
      <c r="CJ103" s="137"/>
      <c r="CK103" s="137"/>
      <c r="CM103" s="368"/>
      <c r="CN103" s="368"/>
      <c r="CO103" s="137"/>
      <c r="CP103" s="137"/>
      <c r="CU103" s="137"/>
    </row>
    <row r="104" spans="4:99">
      <c r="D104" s="136"/>
      <c r="E104" s="136"/>
      <c r="F104" s="136"/>
      <c r="G104" s="136"/>
      <c r="H104" s="136"/>
      <c r="I104" s="136"/>
      <c r="BZ104" s="137"/>
      <c r="CA104" s="137"/>
      <c r="CB104" s="137"/>
      <c r="CC104" s="137"/>
      <c r="CD104" s="137"/>
      <c r="CE104" s="137"/>
      <c r="CF104" s="137"/>
      <c r="CG104" s="137"/>
      <c r="CH104" s="137"/>
      <c r="CI104" s="137"/>
      <c r="CJ104" s="137"/>
      <c r="CK104" s="137"/>
      <c r="CM104" s="368"/>
      <c r="CN104" s="368"/>
      <c r="CO104" s="137"/>
      <c r="CP104" s="137"/>
      <c r="CU104" s="137"/>
    </row>
    <row r="105" spans="4:99">
      <c r="D105" s="136"/>
      <c r="E105" s="136"/>
      <c r="F105" s="136"/>
      <c r="G105" s="136"/>
      <c r="H105" s="136"/>
      <c r="I105" s="136"/>
      <c r="BZ105" s="137"/>
      <c r="CA105" s="137"/>
      <c r="CB105" s="137"/>
      <c r="CC105" s="137"/>
      <c r="CD105" s="137"/>
      <c r="CE105" s="137"/>
      <c r="CF105" s="137"/>
      <c r="CG105" s="137"/>
      <c r="CH105" s="137"/>
      <c r="CI105" s="137"/>
      <c r="CJ105" s="137"/>
      <c r="CK105" s="137"/>
      <c r="CM105" s="368"/>
      <c r="CN105" s="368"/>
      <c r="CO105" s="137"/>
      <c r="CP105" s="137"/>
      <c r="CU105" s="137"/>
    </row>
    <row r="106" spans="4:99">
      <c r="D106" s="136"/>
      <c r="E106" s="136"/>
      <c r="F106" s="136"/>
      <c r="G106" s="136"/>
      <c r="H106" s="136"/>
      <c r="I106" s="136"/>
      <c r="BZ106" s="137"/>
      <c r="CA106" s="137"/>
      <c r="CB106" s="137"/>
      <c r="CC106" s="137"/>
      <c r="CD106" s="137"/>
      <c r="CE106" s="137"/>
      <c r="CF106" s="137"/>
      <c r="CG106" s="137"/>
      <c r="CH106" s="137"/>
      <c r="CI106" s="137"/>
      <c r="CJ106" s="137"/>
      <c r="CK106" s="137"/>
      <c r="CM106" s="368"/>
      <c r="CN106" s="368"/>
      <c r="CO106" s="137"/>
      <c r="CP106" s="137"/>
      <c r="CU106" s="137"/>
    </row>
    <row r="107" spans="4:99">
      <c r="D107" s="136"/>
      <c r="E107" s="136"/>
      <c r="F107" s="136"/>
      <c r="G107" s="136"/>
      <c r="H107" s="136"/>
      <c r="I107" s="136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M107" s="368"/>
      <c r="CN107" s="368"/>
      <c r="CO107" s="137"/>
      <c r="CP107" s="137"/>
      <c r="CU107" s="137"/>
    </row>
    <row r="108" spans="4:99">
      <c r="D108" s="136"/>
      <c r="E108" s="136"/>
      <c r="F108" s="136"/>
      <c r="G108" s="136"/>
      <c r="H108" s="136"/>
      <c r="I108" s="136"/>
      <c r="BZ108" s="137"/>
      <c r="CA108" s="137"/>
      <c r="CB108" s="137"/>
      <c r="CC108" s="137"/>
      <c r="CD108" s="137"/>
      <c r="CE108" s="137"/>
      <c r="CF108" s="137"/>
      <c r="CG108" s="137"/>
      <c r="CH108" s="137"/>
      <c r="CI108" s="137"/>
      <c r="CJ108" s="137"/>
      <c r="CK108" s="137"/>
      <c r="CM108" s="368"/>
      <c r="CN108" s="368"/>
      <c r="CO108" s="137"/>
      <c r="CP108" s="137"/>
      <c r="CU108" s="137"/>
    </row>
    <row r="109" spans="4:99">
      <c r="D109" s="136"/>
      <c r="E109" s="136"/>
      <c r="F109" s="136"/>
      <c r="G109" s="136"/>
      <c r="H109" s="136"/>
      <c r="I109" s="136"/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/>
      <c r="CJ109" s="137"/>
      <c r="CK109" s="137"/>
      <c r="CM109" s="368"/>
      <c r="CN109" s="368"/>
      <c r="CO109" s="137"/>
      <c r="CP109" s="137"/>
      <c r="CU109" s="137"/>
    </row>
    <row r="110" spans="4:99">
      <c r="D110" s="136"/>
      <c r="E110" s="136"/>
      <c r="F110" s="136"/>
      <c r="G110" s="136"/>
      <c r="H110" s="136"/>
      <c r="I110" s="136"/>
      <c r="BZ110" s="137"/>
      <c r="CA110" s="137"/>
      <c r="CB110" s="137"/>
      <c r="CC110" s="137"/>
      <c r="CD110" s="137"/>
      <c r="CE110" s="137"/>
      <c r="CF110" s="137"/>
      <c r="CG110" s="137"/>
      <c r="CH110" s="137"/>
      <c r="CI110" s="137"/>
      <c r="CJ110" s="137"/>
      <c r="CK110" s="137"/>
      <c r="CM110" s="368"/>
      <c r="CN110" s="368"/>
      <c r="CO110" s="137"/>
      <c r="CP110" s="137"/>
      <c r="CU110" s="137"/>
    </row>
    <row r="111" spans="4:99">
      <c r="D111" s="136"/>
      <c r="E111" s="136"/>
      <c r="F111" s="136"/>
      <c r="G111" s="136"/>
      <c r="H111" s="136"/>
      <c r="I111" s="136"/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/>
      <c r="CJ111" s="137"/>
      <c r="CK111" s="137"/>
      <c r="CM111" s="368"/>
      <c r="CN111" s="368"/>
      <c r="CO111" s="137"/>
      <c r="CP111" s="137"/>
      <c r="CU111" s="137"/>
    </row>
    <row r="112" spans="4:99">
      <c r="D112" s="136"/>
      <c r="E112" s="136"/>
      <c r="F112" s="136"/>
      <c r="G112" s="136"/>
      <c r="H112" s="136"/>
      <c r="I112" s="136"/>
      <c r="BZ112" s="137"/>
      <c r="CA112" s="137"/>
      <c r="CB112" s="137"/>
      <c r="CC112" s="137"/>
      <c r="CD112" s="137"/>
      <c r="CE112" s="137"/>
      <c r="CF112" s="137"/>
      <c r="CG112" s="137"/>
      <c r="CH112" s="137"/>
      <c r="CI112" s="137"/>
      <c r="CJ112" s="137"/>
      <c r="CK112" s="137"/>
      <c r="CM112" s="368"/>
      <c r="CN112" s="368"/>
      <c r="CO112" s="137"/>
      <c r="CP112" s="137"/>
      <c r="CU112" s="137"/>
    </row>
    <row r="113" spans="4:99">
      <c r="D113" s="136"/>
      <c r="E113" s="136"/>
      <c r="F113" s="136"/>
      <c r="G113" s="136"/>
      <c r="H113" s="136"/>
      <c r="I113" s="136"/>
      <c r="BZ113" s="137"/>
      <c r="CA113" s="137"/>
      <c r="CB113" s="137"/>
      <c r="CC113" s="137"/>
      <c r="CD113" s="137"/>
      <c r="CE113" s="137"/>
      <c r="CF113" s="137"/>
      <c r="CG113" s="137"/>
      <c r="CH113" s="137"/>
      <c r="CI113" s="137"/>
      <c r="CJ113" s="137"/>
      <c r="CK113" s="137"/>
      <c r="CM113" s="368"/>
      <c r="CN113" s="368"/>
      <c r="CO113" s="137"/>
      <c r="CP113" s="137"/>
      <c r="CU113" s="137"/>
    </row>
    <row r="114" spans="4:99">
      <c r="D114" s="136"/>
      <c r="E114" s="136"/>
      <c r="F114" s="136"/>
      <c r="G114" s="136"/>
      <c r="H114" s="136"/>
      <c r="I114" s="136"/>
      <c r="BZ114" s="137"/>
      <c r="CA114" s="137"/>
      <c r="CB114" s="137"/>
      <c r="CC114" s="137"/>
      <c r="CD114" s="137"/>
      <c r="CE114" s="137"/>
      <c r="CF114" s="137"/>
      <c r="CG114" s="137"/>
      <c r="CH114" s="137"/>
      <c r="CI114" s="137"/>
      <c r="CJ114" s="137"/>
      <c r="CK114" s="137"/>
      <c r="CM114" s="368"/>
      <c r="CN114" s="368"/>
      <c r="CO114" s="137"/>
      <c r="CP114" s="137"/>
      <c r="CU114" s="137"/>
    </row>
  </sheetData>
  <mergeCells count="66">
    <mergeCell ref="BM6:BM7"/>
    <mergeCell ref="BE6:BF6"/>
    <mergeCell ref="BG6:BH6"/>
    <mergeCell ref="BI6:BI7"/>
    <mergeCell ref="BJ6:BK6"/>
    <mergeCell ref="BL6:BL7"/>
    <mergeCell ref="AZ6:AZ7"/>
    <mergeCell ref="BA6:BA7"/>
    <mergeCell ref="BB6:BB7"/>
    <mergeCell ref="BC6:BC7"/>
    <mergeCell ref="BD6:BD7"/>
    <mergeCell ref="AS6:AT6"/>
    <mergeCell ref="V6:V7"/>
    <mergeCell ref="W6:W7"/>
    <mergeCell ref="X6:X7"/>
    <mergeCell ref="Y6:Y7"/>
    <mergeCell ref="AG6:AH6"/>
    <mergeCell ref="AI6:AJ6"/>
    <mergeCell ref="AK6:AK7"/>
    <mergeCell ref="AL6:AN6"/>
    <mergeCell ref="AO6:AO7"/>
    <mergeCell ref="AP6:AP7"/>
    <mergeCell ref="AQ6:AR6"/>
    <mergeCell ref="CS3:CS7"/>
    <mergeCell ref="AX4:AZ4"/>
    <mergeCell ref="BX4:BX7"/>
    <mergeCell ref="AL5:AN5"/>
    <mergeCell ref="AX5:AZ5"/>
    <mergeCell ref="CC5:CD6"/>
    <mergeCell ref="CG5:CH6"/>
    <mergeCell ref="AU6:AV6"/>
    <mergeCell ref="AW6:AW7"/>
    <mergeCell ref="AY6:AY7"/>
    <mergeCell ref="CL3:CL7"/>
    <mergeCell ref="CM3:CM7"/>
    <mergeCell ref="CN3:CN7"/>
    <mergeCell ref="CP3:CP7"/>
    <mergeCell ref="CQ3:CQ7"/>
    <mergeCell ref="CR3:CR7"/>
    <mergeCell ref="CB3:CK3"/>
    <mergeCell ref="BP6:BP7"/>
    <mergeCell ref="BR6:BR7"/>
    <mergeCell ref="BT6:BU6"/>
    <mergeCell ref="BV6:BW6"/>
    <mergeCell ref="BN3:BP5"/>
    <mergeCell ref="BQ3:BR5"/>
    <mergeCell ref="BS3:BS7"/>
    <mergeCell ref="BT3:BW5"/>
    <mergeCell ref="BZ3:BZ7"/>
    <mergeCell ref="BO6:BO7"/>
    <mergeCell ref="BJ3:BM5"/>
    <mergeCell ref="B1:CS1"/>
    <mergeCell ref="CX1:CY1"/>
    <mergeCell ref="DB1:DC1"/>
    <mergeCell ref="A2:CS2"/>
    <mergeCell ref="B3:B7"/>
    <mergeCell ref="C3:C7"/>
    <mergeCell ref="D3:U5"/>
    <mergeCell ref="V3:Y5"/>
    <mergeCell ref="AG3:AK5"/>
    <mergeCell ref="AL3:AN3"/>
    <mergeCell ref="AO3:AR5"/>
    <mergeCell ref="AS3:AW5"/>
    <mergeCell ref="AX3:AZ3"/>
    <mergeCell ref="BA3:BD5"/>
    <mergeCell ref="BE3:BI5"/>
  </mergeCells>
  <printOptions horizontalCentered="1"/>
  <pageMargins left="3.937007874015748E-2" right="3.937007874015748E-2" top="0.39370078740157483" bottom="0" header="0.27559055118110237" footer="0.51181102362204722"/>
  <pageSetup paperSize="9" scale="49" orientation="landscape" horizontalDpi="4294967293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5"/>
  <sheetViews>
    <sheetView workbookViewId="0">
      <selection activeCell="J5" sqref="J5"/>
    </sheetView>
  </sheetViews>
  <sheetFormatPr defaultRowHeight="14.4"/>
  <cols>
    <col min="1" max="1" width="7.88671875" customWidth="1"/>
    <col min="2" max="2" width="10.88671875" style="10" customWidth="1"/>
    <col min="3" max="3" width="23.6640625" customWidth="1"/>
    <col min="5" max="5" width="10.109375" customWidth="1"/>
    <col min="6" max="6" width="9" customWidth="1"/>
  </cols>
  <sheetData>
    <row r="1" spans="1:7" ht="24.6">
      <c r="A1" s="2" t="s">
        <v>236</v>
      </c>
    </row>
    <row r="3" spans="1:7" ht="49.5" customHeight="1">
      <c r="A3" s="8" t="s">
        <v>235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pans="1:7" ht="24.6">
      <c r="A4" s="6">
        <v>1</v>
      </c>
      <c r="B4" s="6">
        <v>40050001</v>
      </c>
      <c r="C4" s="3" t="s">
        <v>14</v>
      </c>
      <c r="D4" s="3">
        <v>41</v>
      </c>
      <c r="E4" s="3">
        <v>122</v>
      </c>
      <c r="F4" s="3">
        <v>89</v>
      </c>
      <c r="G4" s="3">
        <f>SUM(D4:F4)</f>
        <v>252</v>
      </c>
    </row>
    <row r="5" spans="1:7" ht="24.6">
      <c r="A5" s="6">
        <v>2</v>
      </c>
      <c r="B5" s="6">
        <v>40050007</v>
      </c>
      <c r="C5" s="3" t="s">
        <v>18</v>
      </c>
      <c r="D5" s="3">
        <v>37</v>
      </c>
      <c r="E5" s="3">
        <v>85</v>
      </c>
      <c r="F5" s="3">
        <v>26</v>
      </c>
      <c r="G5" s="3">
        <f t="shared" ref="G5:G68" si="0">SUM(D5:F5)</f>
        <v>148</v>
      </c>
    </row>
    <row r="6" spans="1:7" ht="24.6">
      <c r="A6" s="6">
        <v>3</v>
      </c>
      <c r="B6" s="6">
        <v>40050009</v>
      </c>
      <c r="C6" s="3" t="s">
        <v>20</v>
      </c>
      <c r="D6" s="3">
        <v>18</v>
      </c>
      <c r="E6" s="3">
        <v>66</v>
      </c>
      <c r="F6" s="3">
        <v>30</v>
      </c>
      <c r="G6" s="3">
        <f t="shared" si="0"/>
        <v>114</v>
      </c>
    </row>
    <row r="7" spans="1:7" ht="24.6">
      <c r="A7" s="6">
        <v>4</v>
      </c>
      <c r="B7" s="6">
        <v>40050010</v>
      </c>
      <c r="C7" s="3" t="s">
        <v>21</v>
      </c>
      <c r="D7" s="3">
        <v>15</v>
      </c>
      <c r="E7" s="3">
        <v>228</v>
      </c>
      <c r="F7" s="3">
        <v>56</v>
      </c>
      <c r="G7" s="3">
        <f t="shared" si="0"/>
        <v>299</v>
      </c>
    </row>
    <row r="8" spans="1:7" ht="24.6">
      <c r="A8" s="6">
        <v>5</v>
      </c>
      <c r="B8" s="6">
        <v>40050012</v>
      </c>
      <c r="C8" s="3" t="s">
        <v>22</v>
      </c>
      <c r="D8" s="3">
        <v>34</v>
      </c>
      <c r="E8" s="3">
        <v>123</v>
      </c>
      <c r="F8" s="3">
        <v>58</v>
      </c>
      <c r="G8" s="3">
        <f t="shared" si="0"/>
        <v>215</v>
      </c>
    </row>
    <row r="9" spans="1:7" ht="24.6">
      <c r="A9" s="6">
        <v>6</v>
      </c>
      <c r="B9" s="6">
        <v>40050016</v>
      </c>
      <c r="C9" s="3" t="s">
        <v>25</v>
      </c>
      <c r="D9" s="3">
        <v>22</v>
      </c>
      <c r="E9" s="3">
        <v>100</v>
      </c>
      <c r="F9" s="3">
        <v>58</v>
      </c>
      <c r="G9" s="3">
        <f t="shared" si="0"/>
        <v>180</v>
      </c>
    </row>
    <row r="10" spans="1:7" ht="24.6">
      <c r="A10" s="6">
        <v>7</v>
      </c>
      <c r="B10" s="6">
        <v>40050017</v>
      </c>
      <c r="C10" s="3" t="s">
        <v>26</v>
      </c>
      <c r="D10" s="3">
        <v>50</v>
      </c>
      <c r="E10" s="3">
        <v>221</v>
      </c>
      <c r="F10" s="3">
        <v>175</v>
      </c>
      <c r="G10" s="3">
        <f t="shared" si="0"/>
        <v>446</v>
      </c>
    </row>
    <row r="11" spans="1:7" ht="24.6">
      <c r="A11" s="6">
        <v>8</v>
      </c>
      <c r="B11" s="6">
        <v>40050027</v>
      </c>
      <c r="C11" s="3" t="s">
        <v>36</v>
      </c>
      <c r="D11" s="3">
        <v>30</v>
      </c>
      <c r="E11" s="3">
        <v>115</v>
      </c>
      <c r="F11" s="3">
        <v>62</v>
      </c>
      <c r="G11" s="3">
        <f t="shared" si="0"/>
        <v>207</v>
      </c>
    </row>
    <row r="12" spans="1:7" ht="24.6">
      <c r="A12" s="6">
        <v>9</v>
      </c>
      <c r="B12" s="6">
        <v>40050030</v>
      </c>
      <c r="C12" s="3" t="s">
        <v>38</v>
      </c>
      <c r="D12" s="3">
        <v>50</v>
      </c>
      <c r="E12" s="3">
        <v>173</v>
      </c>
      <c r="F12" s="3">
        <v>102</v>
      </c>
      <c r="G12" s="3">
        <f t="shared" si="0"/>
        <v>325</v>
      </c>
    </row>
    <row r="13" spans="1:7" ht="24.6">
      <c r="A13" s="6">
        <v>10</v>
      </c>
      <c r="B13" s="6">
        <v>40050032</v>
      </c>
      <c r="C13" s="3" t="s">
        <v>40</v>
      </c>
      <c r="D13" s="3">
        <v>24</v>
      </c>
      <c r="E13" s="3">
        <v>155</v>
      </c>
      <c r="F13" s="3">
        <v>74</v>
      </c>
      <c r="G13" s="3">
        <f t="shared" si="0"/>
        <v>253</v>
      </c>
    </row>
    <row r="14" spans="1:7" ht="24.6">
      <c r="A14" s="6">
        <v>11</v>
      </c>
      <c r="B14" s="6">
        <v>40050035</v>
      </c>
      <c r="C14" s="3" t="s">
        <v>43</v>
      </c>
      <c r="D14" s="3">
        <v>22</v>
      </c>
      <c r="E14" s="3">
        <v>78</v>
      </c>
      <c r="F14" s="3">
        <v>77</v>
      </c>
      <c r="G14" s="3">
        <f t="shared" si="0"/>
        <v>177</v>
      </c>
    </row>
    <row r="15" spans="1:7" ht="24.6">
      <c r="A15" s="6">
        <v>12</v>
      </c>
      <c r="B15" s="6">
        <v>40050039</v>
      </c>
      <c r="C15" s="3" t="s">
        <v>47</v>
      </c>
      <c r="D15" s="3">
        <v>25</v>
      </c>
      <c r="E15" s="3">
        <v>107</v>
      </c>
      <c r="F15" s="3">
        <v>93</v>
      </c>
      <c r="G15" s="3">
        <f t="shared" si="0"/>
        <v>225</v>
      </c>
    </row>
    <row r="16" spans="1:7" ht="24.6">
      <c r="A16" s="6">
        <v>13</v>
      </c>
      <c r="B16" s="6">
        <v>40050041</v>
      </c>
      <c r="C16" s="3" t="s">
        <v>49</v>
      </c>
      <c r="D16" s="3">
        <v>22</v>
      </c>
      <c r="E16" s="3">
        <v>95</v>
      </c>
      <c r="F16" s="3">
        <v>43</v>
      </c>
      <c r="G16" s="3">
        <f t="shared" si="0"/>
        <v>160</v>
      </c>
    </row>
    <row r="17" spans="1:7" ht="24.6">
      <c r="A17" s="6">
        <v>14</v>
      </c>
      <c r="B17" s="6">
        <v>40050044</v>
      </c>
      <c r="C17" s="3" t="s">
        <v>51</v>
      </c>
      <c r="D17" s="3">
        <v>21</v>
      </c>
      <c r="E17" s="3">
        <v>102</v>
      </c>
      <c r="F17" s="3">
        <v>69</v>
      </c>
      <c r="G17" s="3">
        <f t="shared" si="0"/>
        <v>192</v>
      </c>
    </row>
    <row r="18" spans="1:7" ht="24.6">
      <c r="A18" s="6">
        <v>15</v>
      </c>
      <c r="B18" s="6">
        <v>40050053</v>
      </c>
      <c r="C18" s="3" t="s">
        <v>60</v>
      </c>
      <c r="D18" s="3">
        <v>13</v>
      </c>
      <c r="E18" s="3">
        <v>113</v>
      </c>
      <c r="F18" s="3">
        <v>76</v>
      </c>
      <c r="G18" s="3">
        <f t="shared" si="0"/>
        <v>202</v>
      </c>
    </row>
    <row r="19" spans="1:7" ht="24.6">
      <c r="A19" s="6">
        <v>16</v>
      </c>
      <c r="B19" s="6">
        <v>40050059</v>
      </c>
      <c r="C19" s="3" t="s">
        <v>64</v>
      </c>
      <c r="D19" s="3">
        <v>61</v>
      </c>
      <c r="E19" s="3">
        <v>213</v>
      </c>
      <c r="F19" s="3">
        <v>67</v>
      </c>
      <c r="G19" s="3">
        <f t="shared" si="0"/>
        <v>341</v>
      </c>
    </row>
    <row r="20" spans="1:7" ht="24.6">
      <c r="A20" s="6">
        <v>17</v>
      </c>
      <c r="B20" s="6">
        <v>40050061</v>
      </c>
      <c r="C20" s="3" t="s">
        <v>65</v>
      </c>
      <c r="D20" s="3">
        <v>2</v>
      </c>
      <c r="E20" s="3">
        <v>34</v>
      </c>
      <c r="F20" s="3">
        <v>38</v>
      </c>
      <c r="G20" s="3">
        <f t="shared" si="0"/>
        <v>74</v>
      </c>
    </row>
    <row r="21" spans="1:7" ht="24.6">
      <c r="A21" s="6">
        <v>18</v>
      </c>
      <c r="B21" s="6">
        <v>40050062</v>
      </c>
      <c r="C21" s="3" t="s">
        <v>66</v>
      </c>
      <c r="D21" s="3">
        <v>34</v>
      </c>
      <c r="E21" s="3">
        <v>108</v>
      </c>
      <c r="F21" s="3">
        <v>57</v>
      </c>
      <c r="G21" s="3">
        <f t="shared" si="0"/>
        <v>199</v>
      </c>
    </row>
    <row r="22" spans="1:7" ht="24.6">
      <c r="A22" s="6">
        <v>19</v>
      </c>
      <c r="B22" s="6">
        <v>40050068</v>
      </c>
      <c r="C22" s="3" t="s">
        <v>71</v>
      </c>
      <c r="D22" s="3">
        <v>45</v>
      </c>
      <c r="E22" s="3">
        <v>161</v>
      </c>
      <c r="F22" s="3">
        <v>74</v>
      </c>
      <c r="G22" s="3">
        <f t="shared" si="0"/>
        <v>280</v>
      </c>
    </row>
    <row r="23" spans="1:7" ht="24.6">
      <c r="A23" s="6">
        <v>20</v>
      </c>
      <c r="B23" s="6">
        <v>40050072</v>
      </c>
      <c r="C23" s="3" t="s">
        <v>73</v>
      </c>
      <c r="D23" s="3">
        <v>18</v>
      </c>
      <c r="E23" s="3">
        <v>60</v>
      </c>
      <c r="F23" s="3">
        <v>13</v>
      </c>
      <c r="G23" s="3">
        <f t="shared" si="0"/>
        <v>91</v>
      </c>
    </row>
    <row r="24" spans="1:7" ht="24.6">
      <c r="A24" s="6">
        <v>21</v>
      </c>
      <c r="B24" s="6">
        <v>40050074</v>
      </c>
      <c r="C24" s="3" t="s">
        <v>74</v>
      </c>
      <c r="D24" s="3">
        <v>37</v>
      </c>
      <c r="E24" s="3">
        <v>129</v>
      </c>
      <c r="F24" s="3">
        <v>103</v>
      </c>
      <c r="G24" s="3">
        <f t="shared" si="0"/>
        <v>269</v>
      </c>
    </row>
    <row r="25" spans="1:7" ht="24.6">
      <c r="A25" s="6">
        <v>22</v>
      </c>
      <c r="B25" s="6">
        <v>40050076</v>
      </c>
      <c r="C25" s="3" t="s">
        <v>75</v>
      </c>
      <c r="D25" s="3">
        <v>30</v>
      </c>
      <c r="E25" s="3">
        <v>82</v>
      </c>
      <c r="F25" s="3">
        <v>34</v>
      </c>
      <c r="G25" s="3">
        <f t="shared" si="0"/>
        <v>146</v>
      </c>
    </row>
    <row r="26" spans="1:7" ht="24.6">
      <c r="A26" s="6">
        <v>23</v>
      </c>
      <c r="B26" s="6">
        <v>40050078</v>
      </c>
      <c r="C26" s="3" t="s">
        <v>76</v>
      </c>
      <c r="D26" s="3">
        <v>24</v>
      </c>
      <c r="E26" s="3">
        <v>119</v>
      </c>
      <c r="F26" s="3">
        <v>41</v>
      </c>
      <c r="G26" s="3">
        <f t="shared" si="0"/>
        <v>184</v>
      </c>
    </row>
    <row r="27" spans="1:7" ht="24.6">
      <c r="A27" s="6">
        <v>24</v>
      </c>
      <c r="B27" s="6">
        <v>40050089</v>
      </c>
      <c r="C27" s="3" t="s">
        <v>84</v>
      </c>
      <c r="D27" s="3">
        <v>22</v>
      </c>
      <c r="E27" s="3">
        <v>85</v>
      </c>
      <c r="F27" s="3">
        <v>41</v>
      </c>
      <c r="G27" s="3">
        <f t="shared" si="0"/>
        <v>148</v>
      </c>
    </row>
    <row r="28" spans="1:7" ht="24.6">
      <c r="A28" s="6">
        <v>25</v>
      </c>
      <c r="B28" s="6">
        <v>40050093</v>
      </c>
      <c r="C28" s="3" t="s">
        <v>88</v>
      </c>
      <c r="D28" s="3">
        <v>22</v>
      </c>
      <c r="E28" s="3">
        <v>50</v>
      </c>
      <c r="F28" s="3">
        <v>36</v>
      </c>
      <c r="G28" s="3">
        <f t="shared" si="0"/>
        <v>108</v>
      </c>
    </row>
    <row r="29" spans="1:7" ht="24.6">
      <c r="A29" s="6">
        <v>26</v>
      </c>
      <c r="B29" s="6">
        <v>40050094</v>
      </c>
      <c r="C29" s="3" t="s">
        <v>89</v>
      </c>
      <c r="D29" s="3">
        <v>60</v>
      </c>
      <c r="E29" s="3">
        <v>201</v>
      </c>
      <c r="F29" s="3">
        <v>99</v>
      </c>
      <c r="G29" s="3">
        <f t="shared" si="0"/>
        <v>360</v>
      </c>
    </row>
    <row r="30" spans="1:7" ht="24.6">
      <c r="A30" s="6">
        <v>27</v>
      </c>
      <c r="B30" s="6">
        <v>40050096</v>
      </c>
      <c r="C30" s="3" t="s">
        <v>91</v>
      </c>
      <c r="D30" s="3">
        <v>54</v>
      </c>
      <c r="E30" s="3">
        <v>213</v>
      </c>
      <c r="F30" s="3">
        <v>148</v>
      </c>
      <c r="G30" s="3">
        <f t="shared" si="0"/>
        <v>415</v>
      </c>
    </row>
    <row r="31" spans="1:7" ht="24.6">
      <c r="A31" s="6">
        <v>28</v>
      </c>
      <c r="B31" s="6">
        <v>40050102</v>
      </c>
      <c r="C31" s="3" t="s">
        <v>94</v>
      </c>
      <c r="D31" s="3">
        <v>46</v>
      </c>
      <c r="E31" s="3">
        <v>135</v>
      </c>
      <c r="F31" s="3">
        <v>58</v>
      </c>
      <c r="G31" s="3">
        <f t="shared" si="0"/>
        <v>239</v>
      </c>
    </row>
    <row r="32" spans="1:7" ht="24.6">
      <c r="A32" s="6">
        <v>29</v>
      </c>
      <c r="B32" s="6">
        <v>40050106</v>
      </c>
      <c r="C32" s="3" t="s">
        <v>97</v>
      </c>
      <c r="D32" s="3">
        <v>42</v>
      </c>
      <c r="E32" s="3">
        <v>136</v>
      </c>
      <c r="F32" s="3">
        <v>54</v>
      </c>
      <c r="G32" s="3">
        <f t="shared" si="0"/>
        <v>232</v>
      </c>
    </row>
    <row r="33" spans="1:7" ht="24.6">
      <c r="A33" s="6">
        <v>30</v>
      </c>
      <c r="B33" s="6">
        <v>40050108</v>
      </c>
      <c r="C33" s="3" t="s">
        <v>99</v>
      </c>
      <c r="D33" s="3">
        <v>23</v>
      </c>
      <c r="E33" s="3">
        <v>85</v>
      </c>
      <c r="F33" s="3">
        <v>48</v>
      </c>
      <c r="G33" s="3">
        <f t="shared" si="0"/>
        <v>156</v>
      </c>
    </row>
    <row r="34" spans="1:7" ht="24.6">
      <c r="A34" s="6">
        <v>31</v>
      </c>
      <c r="B34" s="6">
        <v>40050111</v>
      </c>
      <c r="C34" s="3" t="s">
        <v>102</v>
      </c>
      <c r="D34" s="3">
        <v>59</v>
      </c>
      <c r="E34" s="3">
        <v>168</v>
      </c>
      <c r="F34" s="3">
        <v>96</v>
      </c>
      <c r="G34" s="3">
        <f t="shared" si="0"/>
        <v>323</v>
      </c>
    </row>
    <row r="35" spans="1:7" ht="24.6">
      <c r="A35" s="6">
        <v>32</v>
      </c>
      <c r="B35" s="6">
        <v>40050114</v>
      </c>
      <c r="C35" s="3" t="s">
        <v>104</v>
      </c>
      <c r="D35" s="3">
        <v>39</v>
      </c>
      <c r="E35" s="3">
        <v>149</v>
      </c>
      <c r="F35" s="3">
        <v>57</v>
      </c>
      <c r="G35" s="3">
        <f t="shared" si="0"/>
        <v>245</v>
      </c>
    </row>
    <row r="36" spans="1:7" ht="24.6">
      <c r="A36" s="6">
        <v>33</v>
      </c>
      <c r="B36" s="6">
        <v>40050115</v>
      </c>
      <c r="C36" s="3" t="s">
        <v>105</v>
      </c>
      <c r="D36" s="3">
        <v>32</v>
      </c>
      <c r="E36" s="3">
        <v>132</v>
      </c>
      <c r="F36" s="3">
        <v>65</v>
      </c>
      <c r="G36" s="3">
        <f t="shared" si="0"/>
        <v>229</v>
      </c>
    </row>
    <row r="37" spans="1:7" ht="24.6">
      <c r="A37" s="6">
        <v>34</v>
      </c>
      <c r="B37" s="6">
        <v>40050126</v>
      </c>
      <c r="C37" s="3" t="s">
        <v>111</v>
      </c>
      <c r="D37" s="3">
        <v>36</v>
      </c>
      <c r="E37" s="3">
        <v>125</v>
      </c>
      <c r="F37" s="3">
        <v>73</v>
      </c>
      <c r="G37" s="3">
        <f t="shared" si="0"/>
        <v>234</v>
      </c>
    </row>
    <row r="38" spans="1:7" ht="24.6">
      <c r="A38" s="6">
        <v>35</v>
      </c>
      <c r="B38" s="6">
        <v>40050127</v>
      </c>
      <c r="C38" s="3" t="s">
        <v>112</v>
      </c>
      <c r="D38" s="3">
        <v>49</v>
      </c>
      <c r="E38" s="3">
        <v>161</v>
      </c>
      <c r="F38" s="3">
        <v>90</v>
      </c>
      <c r="G38" s="3">
        <f t="shared" si="0"/>
        <v>300</v>
      </c>
    </row>
    <row r="39" spans="1:7" ht="24.6">
      <c r="A39" s="6">
        <v>36</v>
      </c>
      <c r="B39" s="6">
        <v>40050132</v>
      </c>
      <c r="C39" s="3" t="s">
        <v>116</v>
      </c>
      <c r="D39" s="3">
        <v>18</v>
      </c>
      <c r="E39" s="3">
        <v>70</v>
      </c>
      <c r="F39" s="3">
        <v>25</v>
      </c>
      <c r="G39" s="3">
        <f t="shared" si="0"/>
        <v>113</v>
      </c>
    </row>
    <row r="40" spans="1:7" ht="24.6">
      <c r="A40" s="6">
        <v>37</v>
      </c>
      <c r="B40" s="6">
        <v>40050137</v>
      </c>
      <c r="C40" s="3" t="s">
        <v>119</v>
      </c>
      <c r="D40" s="3">
        <v>37</v>
      </c>
      <c r="E40" s="3">
        <v>127</v>
      </c>
      <c r="F40" s="3">
        <v>48</v>
      </c>
      <c r="G40" s="3">
        <f t="shared" si="0"/>
        <v>212</v>
      </c>
    </row>
    <row r="41" spans="1:7" ht="24.6">
      <c r="A41" s="6">
        <v>38</v>
      </c>
      <c r="B41" s="6">
        <v>40050139</v>
      </c>
      <c r="C41" s="3" t="s">
        <v>120</v>
      </c>
      <c r="D41" s="3">
        <v>68</v>
      </c>
      <c r="E41" s="3">
        <v>178</v>
      </c>
      <c r="F41" s="3">
        <v>74</v>
      </c>
      <c r="G41" s="3">
        <f t="shared" si="0"/>
        <v>320</v>
      </c>
    </row>
    <row r="42" spans="1:7" ht="24.6">
      <c r="A42" s="6">
        <v>39</v>
      </c>
      <c r="B42" s="6">
        <v>40050143</v>
      </c>
      <c r="C42" s="3" t="s">
        <v>123</v>
      </c>
      <c r="D42" s="3">
        <v>37</v>
      </c>
      <c r="E42" s="3">
        <v>117</v>
      </c>
      <c r="F42" s="3">
        <v>58</v>
      </c>
      <c r="G42" s="3">
        <f t="shared" si="0"/>
        <v>212</v>
      </c>
    </row>
    <row r="43" spans="1:7" ht="24.6">
      <c r="A43" s="6">
        <v>40</v>
      </c>
      <c r="B43" s="6">
        <v>40050155</v>
      </c>
      <c r="C43" s="3" t="s">
        <v>132</v>
      </c>
      <c r="D43" s="3">
        <v>70</v>
      </c>
      <c r="E43" s="3">
        <v>327</v>
      </c>
      <c r="F43" s="3">
        <v>152</v>
      </c>
      <c r="G43" s="3">
        <f t="shared" si="0"/>
        <v>549</v>
      </c>
    </row>
    <row r="44" spans="1:7" ht="24.6">
      <c r="A44" s="6">
        <v>41</v>
      </c>
      <c r="B44" s="6">
        <v>40050157</v>
      </c>
      <c r="C44" s="3" t="s">
        <v>134</v>
      </c>
      <c r="D44" s="3">
        <v>49</v>
      </c>
      <c r="E44" s="3">
        <v>156</v>
      </c>
      <c r="F44" s="3">
        <v>86</v>
      </c>
      <c r="G44" s="3">
        <f t="shared" si="0"/>
        <v>291</v>
      </c>
    </row>
    <row r="45" spans="1:7" ht="24.6">
      <c r="A45" s="6">
        <v>42</v>
      </c>
      <c r="B45" s="6">
        <v>40050160</v>
      </c>
      <c r="C45" s="3" t="s">
        <v>136</v>
      </c>
      <c r="D45" s="3">
        <v>33</v>
      </c>
      <c r="E45" s="3">
        <v>357</v>
      </c>
      <c r="F45" s="3">
        <v>298</v>
      </c>
      <c r="G45" s="3">
        <f t="shared" si="0"/>
        <v>688</v>
      </c>
    </row>
    <row r="46" spans="1:7" ht="24.6">
      <c r="A46" s="6">
        <v>43</v>
      </c>
      <c r="B46" s="6">
        <v>40050171</v>
      </c>
      <c r="C46" s="3" t="s">
        <v>144</v>
      </c>
      <c r="D46" s="3">
        <v>37</v>
      </c>
      <c r="E46" s="3">
        <v>160</v>
      </c>
      <c r="F46" s="3">
        <v>107</v>
      </c>
      <c r="G46" s="3">
        <f t="shared" si="0"/>
        <v>304</v>
      </c>
    </row>
    <row r="47" spans="1:7" ht="24.6">
      <c r="A47" s="6">
        <v>44</v>
      </c>
      <c r="B47" s="6">
        <v>40050172</v>
      </c>
      <c r="C47" s="3" t="s">
        <v>145</v>
      </c>
      <c r="D47" s="3">
        <v>47</v>
      </c>
      <c r="E47" s="3">
        <v>92</v>
      </c>
      <c r="F47" s="3">
        <v>52</v>
      </c>
      <c r="G47" s="3">
        <f t="shared" si="0"/>
        <v>191</v>
      </c>
    </row>
    <row r="48" spans="1:7" ht="24.6">
      <c r="A48" s="6">
        <v>45</v>
      </c>
      <c r="B48" s="6">
        <v>40050185</v>
      </c>
      <c r="C48" s="3" t="s">
        <v>150</v>
      </c>
      <c r="D48" s="3">
        <v>29</v>
      </c>
      <c r="E48" s="3">
        <v>82</v>
      </c>
      <c r="F48" s="3">
        <v>51</v>
      </c>
      <c r="G48" s="3">
        <f t="shared" si="0"/>
        <v>162</v>
      </c>
    </row>
    <row r="49" spans="1:7" ht="24.6">
      <c r="A49" s="6">
        <v>46</v>
      </c>
      <c r="B49" s="6">
        <v>40050194</v>
      </c>
      <c r="C49" s="3" t="s">
        <v>157</v>
      </c>
      <c r="D49" s="3">
        <v>10</v>
      </c>
      <c r="E49" s="3">
        <v>121</v>
      </c>
      <c r="F49" s="3">
        <v>47</v>
      </c>
      <c r="G49" s="3">
        <f t="shared" si="0"/>
        <v>178</v>
      </c>
    </row>
    <row r="50" spans="1:7" ht="24.6">
      <c r="A50" s="6">
        <v>47</v>
      </c>
      <c r="B50" s="6">
        <v>40050196</v>
      </c>
      <c r="C50" s="3" t="s">
        <v>159</v>
      </c>
      <c r="D50" s="3">
        <v>31</v>
      </c>
      <c r="E50" s="3">
        <v>109</v>
      </c>
      <c r="F50" s="3">
        <v>55</v>
      </c>
      <c r="G50" s="3">
        <f t="shared" si="0"/>
        <v>195</v>
      </c>
    </row>
    <row r="51" spans="1:7" ht="24.6">
      <c r="A51" s="6">
        <v>48</v>
      </c>
      <c r="B51" s="6">
        <v>40050197</v>
      </c>
      <c r="C51" s="3" t="s">
        <v>160</v>
      </c>
      <c r="D51" s="3">
        <v>22</v>
      </c>
      <c r="E51" s="3">
        <v>75</v>
      </c>
      <c r="F51" s="3">
        <v>36</v>
      </c>
      <c r="G51" s="3">
        <f t="shared" si="0"/>
        <v>133</v>
      </c>
    </row>
    <row r="52" spans="1:7" ht="24.6">
      <c r="A52" s="6">
        <v>49</v>
      </c>
      <c r="B52" s="6">
        <v>40050200</v>
      </c>
      <c r="C52" s="3" t="s">
        <v>163</v>
      </c>
      <c r="D52" s="3">
        <v>22</v>
      </c>
      <c r="E52" s="3">
        <v>65</v>
      </c>
      <c r="F52" s="3">
        <v>77</v>
      </c>
      <c r="G52" s="3">
        <f t="shared" si="0"/>
        <v>164</v>
      </c>
    </row>
    <row r="53" spans="1:7" ht="24.6">
      <c r="A53" s="6">
        <v>50</v>
      </c>
      <c r="B53" s="6">
        <v>40050206</v>
      </c>
      <c r="C53" s="3" t="s">
        <v>168</v>
      </c>
      <c r="D53" s="3">
        <v>49</v>
      </c>
      <c r="E53" s="3">
        <v>123</v>
      </c>
      <c r="F53" s="3">
        <v>100</v>
      </c>
      <c r="G53" s="3">
        <f t="shared" si="0"/>
        <v>272</v>
      </c>
    </row>
    <row r="54" spans="1:7" ht="24.6">
      <c r="A54" s="6">
        <v>51</v>
      </c>
      <c r="B54" s="6">
        <v>40050211</v>
      </c>
      <c r="C54" s="3" t="s">
        <v>172</v>
      </c>
      <c r="D54" s="3">
        <v>51</v>
      </c>
      <c r="E54" s="3">
        <v>147</v>
      </c>
      <c r="F54" s="3">
        <v>61</v>
      </c>
      <c r="G54" s="3">
        <f t="shared" si="0"/>
        <v>259</v>
      </c>
    </row>
    <row r="55" spans="1:7" ht="24.6">
      <c r="A55" s="6">
        <v>52</v>
      </c>
      <c r="B55" s="6">
        <v>40050216</v>
      </c>
      <c r="C55" s="3" t="s">
        <v>176</v>
      </c>
      <c r="D55" s="3">
        <v>24</v>
      </c>
      <c r="E55" s="3">
        <v>83</v>
      </c>
      <c r="F55" s="3">
        <v>70</v>
      </c>
      <c r="G55" s="3">
        <f t="shared" si="0"/>
        <v>177</v>
      </c>
    </row>
    <row r="56" spans="1:7" ht="24.6">
      <c r="A56" s="6">
        <v>53</v>
      </c>
      <c r="B56" s="6">
        <v>40050224</v>
      </c>
      <c r="C56" s="3" t="s">
        <v>181</v>
      </c>
      <c r="D56" s="3">
        <v>15</v>
      </c>
      <c r="E56" s="3">
        <v>59</v>
      </c>
      <c r="F56" s="3">
        <v>30</v>
      </c>
      <c r="G56" s="3">
        <f t="shared" si="0"/>
        <v>104</v>
      </c>
    </row>
    <row r="57" spans="1:7" ht="24.6">
      <c r="A57" s="6">
        <v>54</v>
      </c>
      <c r="B57" s="6">
        <v>40050225</v>
      </c>
      <c r="C57" s="3" t="s">
        <v>182</v>
      </c>
      <c r="D57" s="3">
        <v>12</v>
      </c>
      <c r="E57" s="3">
        <v>32</v>
      </c>
      <c r="F57" s="3">
        <v>32</v>
      </c>
      <c r="G57" s="3">
        <f t="shared" si="0"/>
        <v>76</v>
      </c>
    </row>
    <row r="58" spans="1:7" ht="24.6">
      <c r="A58" s="6">
        <v>55</v>
      </c>
      <c r="B58" s="6">
        <v>40050230</v>
      </c>
      <c r="C58" s="3" t="s">
        <v>185</v>
      </c>
      <c r="D58" s="3">
        <v>11</v>
      </c>
      <c r="E58" s="3">
        <v>65</v>
      </c>
      <c r="F58" s="3">
        <v>42</v>
      </c>
      <c r="G58" s="3">
        <f t="shared" si="0"/>
        <v>118</v>
      </c>
    </row>
    <row r="59" spans="1:7" ht="24.6">
      <c r="A59" s="6">
        <v>56</v>
      </c>
      <c r="B59" s="6">
        <v>40050231</v>
      </c>
      <c r="C59" s="3" t="s">
        <v>186</v>
      </c>
      <c r="D59" s="3">
        <v>30</v>
      </c>
      <c r="E59" s="3">
        <v>94</v>
      </c>
      <c r="F59" s="3">
        <v>70</v>
      </c>
      <c r="G59" s="3">
        <f t="shared" si="0"/>
        <v>194</v>
      </c>
    </row>
    <row r="60" spans="1:7" ht="24.6">
      <c r="A60" s="6">
        <v>57</v>
      </c>
      <c r="B60" s="6">
        <v>40050236</v>
      </c>
      <c r="C60" s="3" t="s">
        <v>190</v>
      </c>
      <c r="D60" s="3">
        <v>20</v>
      </c>
      <c r="E60" s="3">
        <v>74</v>
      </c>
      <c r="F60" s="3">
        <v>87</v>
      </c>
      <c r="G60" s="3">
        <f t="shared" si="0"/>
        <v>181</v>
      </c>
    </row>
    <row r="61" spans="1:7" ht="24.6">
      <c r="A61" s="6">
        <v>58</v>
      </c>
      <c r="B61" s="6">
        <v>40050239</v>
      </c>
      <c r="C61" s="3" t="s">
        <v>193</v>
      </c>
      <c r="D61" s="3">
        <v>43</v>
      </c>
      <c r="E61" s="3">
        <v>150</v>
      </c>
      <c r="F61" s="3">
        <v>58</v>
      </c>
      <c r="G61" s="3">
        <f t="shared" si="0"/>
        <v>251</v>
      </c>
    </row>
    <row r="62" spans="1:7" ht="24.6">
      <c r="A62" s="6">
        <v>59</v>
      </c>
      <c r="B62" s="6">
        <v>40050240</v>
      </c>
      <c r="C62" s="3" t="s">
        <v>194</v>
      </c>
      <c r="D62" s="3">
        <v>37</v>
      </c>
      <c r="E62" s="3">
        <v>148</v>
      </c>
      <c r="F62" s="3">
        <v>87</v>
      </c>
      <c r="G62" s="3">
        <f t="shared" si="0"/>
        <v>272</v>
      </c>
    </row>
    <row r="63" spans="1:7" ht="24.6">
      <c r="A63" s="6">
        <v>60</v>
      </c>
      <c r="B63" s="6">
        <v>40050242</v>
      </c>
      <c r="C63" s="3" t="s">
        <v>196</v>
      </c>
      <c r="D63" s="3">
        <v>41</v>
      </c>
      <c r="E63" s="3">
        <v>149</v>
      </c>
      <c r="F63" s="3">
        <v>75</v>
      </c>
      <c r="G63" s="3">
        <f t="shared" si="0"/>
        <v>265</v>
      </c>
    </row>
    <row r="64" spans="1:7" ht="24.6">
      <c r="A64" s="6">
        <v>61</v>
      </c>
      <c r="B64" s="6">
        <v>40050250</v>
      </c>
      <c r="C64" s="3" t="s">
        <v>201</v>
      </c>
      <c r="D64" s="3">
        <v>26</v>
      </c>
      <c r="E64" s="3">
        <v>70</v>
      </c>
      <c r="F64" s="3">
        <v>25</v>
      </c>
      <c r="G64" s="3">
        <f t="shared" si="0"/>
        <v>121</v>
      </c>
    </row>
    <row r="65" spans="1:7" ht="24.6">
      <c r="A65" s="6">
        <v>62</v>
      </c>
      <c r="B65" s="6">
        <v>40050254</v>
      </c>
      <c r="C65" s="3" t="s">
        <v>205</v>
      </c>
      <c r="D65" s="3">
        <v>33</v>
      </c>
      <c r="E65" s="3">
        <v>67</v>
      </c>
      <c r="F65" s="3">
        <v>38</v>
      </c>
      <c r="G65" s="3">
        <f t="shared" si="0"/>
        <v>138</v>
      </c>
    </row>
    <row r="66" spans="1:7" ht="24.6">
      <c r="A66" s="6">
        <v>63</v>
      </c>
      <c r="B66" s="6">
        <v>40050258</v>
      </c>
      <c r="C66" s="3" t="s">
        <v>208</v>
      </c>
      <c r="D66" s="3">
        <v>34</v>
      </c>
      <c r="E66" s="3">
        <v>100</v>
      </c>
      <c r="F66" s="3">
        <v>57</v>
      </c>
      <c r="G66" s="3">
        <f t="shared" si="0"/>
        <v>191</v>
      </c>
    </row>
    <row r="67" spans="1:7" ht="24.6">
      <c r="A67" s="6">
        <v>64</v>
      </c>
      <c r="B67" s="6">
        <v>40050262</v>
      </c>
      <c r="C67" s="3" t="s">
        <v>211</v>
      </c>
      <c r="D67" s="3">
        <v>37</v>
      </c>
      <c r="E67" s="3">
        <v>125</v>
      </c>
      <c r="F67" s="3">
        <v>44</v>
      </c>
      <c r="G67" s="3">
        <f t="shared" si="0"/>
        <v>206</v>
      </c>
    </row>
    <row r="68" spans="1:7" ht="24.6">
      <c r="A68" s="6">
        <v>65</v>
      </c>
      <c r="B68" s="6">
        <v>40050263</v>
      </c>
      <c r="C68" s="3" t="s">
        <v>212</v>
      </c>
      <c r="D68" s="3">
        <v>34</v>
      </c>
      <c r="E68" s="3">
        <v>72</v>
      </c>
      <c r="F68" s="3">
        <v>30</v>
      </c>
      <c r="G68" s="3">
        <f t="shared" si="0"/>
        <v>136</v>
      </c>
    </row>
    <row r="69" spans="1:7" ht="24.6">
      <c r="A69" s="6">
        <v>66</v>
      </c>
      <c r="B69" s="6">
        <v>40050265</v>
      </c>
      <c r="C69" s="3" t="s">
        <v>214</v>
      </c>
      <c r="D69" s="3">
        <v>36</v>
      </c>
      <c r="E69" s="3">
        <v>199</v>
      </c>
      <c r="F69" s="3">
        <v>100</v>
      </c>
      <c r="G69" s="3">
        <f t="shared" ref="G69:G74" si="1">SUM(D69:F69)</f>
        <v>335</v>
      </c>
    </row>
    <row r="70" spans="1:7" ht="24.6">
      <c r="A70" s="6">
        <v>67</v>
      </c>
      <c r="B70" s="6">
        <v>40050268</v>
      </c>
      <c r="C70" s="3" t="s">
        <v>216</v>
      </c>
      <c r="D70" s="3">
        <v>58</v>
      </c>
      <c r="E70" s="3">
        <v>128</v>
      </c>
      <c r="F70" s="3">
        <v>59</v>
      </c>
      <c r="G70" s="3">
        <f t="shared" si="1"/>
        <v>245</v>
      </c>
    </row>
    <row r="71" spans="1:7" ht="24.6">
      <c r="A71" s="6">
        <v>68</v>
      </c>
      <c r="B71" s="6">
        <v>40050269</v>
      </c>
      <c r="C71" s="3" t="s">
        <v>217</v>
      </c>
      <c r="D71" s="3">
        <v>40</v>
      </c>
      <c r="E71" s="3">
        <v>157</v>
      </c>
      <c r="F71" s="3">
        <v>92</v>
      </c>
      <c r="G71" s="3">
        <f t="shared" si="1"/>
        <v>289</v>
      </c>
    </row>
    <row r="72" spans="1:7" ht="24.6">
      <c r="A72" s="6">
        <v>69</v>
      </c>
      <c r="B72" s="6">
        <v>40050271</v>
      </c>
      <c r="C72" s="3" t="s">
        <v>219</v>
      </c>
      <c r="D72" s="3">
        <v>51</v>
      </c>
      <c r="E72" s="3">
        <v>153</v>
      </c>
      <c r="F72" s="3">
        <v>106</v>
      </c>
      <c r="G72" s="3">
        <f t="shared" si="1"/>
        <v>310</v>
      </c>
    </row>
    <row r="73" spans="1:7" ht="24.6">
      <c r="A73" s="6">
        <v>70</v>
      </c>
      <c r="B73" s="6">
        <v>40050272</v>
      </c>
      <c r="C73" s="3" t="s">
        <v>220</v>
      </c>
      <c r="D73" s="3">
        <v>30</v>
      </c>
      <c r="E73" s="3">
        <v>101</v>
      </c>
      <c r="F73" s="3">
        <v>47</v>
      </c>
      <c r="G73" s="3">
        <f t="shared" si="1"/>
        <v>178</v>
      </c>
    </row>
    <row r="74" spans="1:7" ht="24.6">
      <c r="A74" s="6">
        <v>71</v>
      </c>
      <c r="B74" s="6">
        <v>40050275</v>
      </c>
      <c r="C74" s="3" t="s">
        <v>222</v>
      </c>
      <c r="D74" s="3">
        <v>56</v>
      </c>
      <c r="E74" s="3">
        <v>205</v>
      </c>
      <c r="F74" s="3">
        <v>91</v>
      </c>
      <c r="G74" s="3">
        <f t="shared" si="1"/>
        <v>352</v>
      </c>
    </row>
    <row r="75" spans="1:7" ht="24.6">
      <c r="A75" s="11"/>
      <c r="B75" s="4"/>
      <c r="C75" s="4" t="s">
        <v>229</v>
      </c>
      <c r="D75" s="11">
        <f>SUM(D4:D74)</f>
        <v>2437</v>
      </c>
      <c r="E75" s="11">
        <f>SUM(E4:E74)</f>
        <v>8966</v>
      </c>
      <c r="F75" s="11">
        <f>SUM(F4:F74)</f>
        <v>4947</v>
      </c>
      <c r="G75" s="11">
        <f>SUM(G4:G74)</f>
        <v>16350</v>
      </c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7"/>
  <sheetViews>
    <sheetView workbookViewId="0">
      <selection activeCell="K4" sqref="K4"/>
    </sheetView>
  </sheetViews>
  <sheetFormatPr defaultColWidth="9" defaultRowHeight="24.6"/>
  <cols>
    <col min="1" max="1" width="9" style="5"/>
    <col min="2" max="2" width="11.44140625" style="5" customWidth="1"/>
    <col min="3" max="3" width="26.33203125" style="1" customWidth="1"/>
    <col min="4" max="4" width="10.5546875" style="1" customWidth="1"/>
    <col min="5" max="5" width="10.44140625" style="1" customWidth="1"/>
    <col min="6" max="6" width="9.44140625" style="1" customWidth="1"/>
    <col min="7" max="16384" width="9" style="1"/>
  </cols>
  <sheetData>
    <row r="1" spans="1:6">
      <c r="A1" s="7" t="s">
        <v>239</v>
      </c>
    </row>
    <row r="3" spans="1:6" ht="42.75" customHeight="1">
      <c r="A3" s="12" t="s">
        <v>235</v>
      </c>
      <c r="B3" s="12" t="s">
        <v>8</v>
      </c>
      <c r="C3" s="12" t="s">
        <v>9</v>
      </c>
      <c r="D3" s="9" t="s">
        <v>237</v>
      </c>
      <c r="E3" s="9" t="s">
        <v>238</v>
      </c>
      <c r="F3" s="12" t="s">
        <v>13</v>
      </c>
    </row>
    <row r="4" spans="1:6">
      <c r="A4" s="6">
        <v>1</v>
      </c>
      <c r="B4" s="6">
        <v>40050004</v>
      </c>
      <c r="C4" s="3" t="s">
        <v>15</v>
      </c>
      <c r="D4" s="3">
        <v>30</v>
      </c>
      <c r="E4" s="3">
        <v>26</v>
      </c>
      <c r="F4" s="3">
        <f>SUM(D4:E4)</f>
        <v>56</v>
      </c>
    </row>
    <row r="5" spans="1:6">
      <c r="A5" s="6">
        <v>2</v>
      </c>
      <c r="B5" s="6">
        <v>40050005</v>
      </c>
      <c r="C5" s="3" t="s">
        <v>16</v>
      </c>
      <c r="D5" s="3">
        <v>24</v>
      </c>
      <c r="E5" s="3">
        <v>22</v>
      </c>
      <c r="F5" s="3">
        <f t="shared" ref="F5:F68" si="0">SUM(D5:E5)</f>
        <v>46</v>
      </c>
    </row>
    <row r="6" spans="1:6">
      <c r="A6" s="6">
        <v>3</v>
      </c>
      <c r="B6" s="6">
        <v>40050006</v>
      </c>
      <c r="C6" s="3" t="s">
        <v>17</v>
      </c>
      <c r="D6" s="3">
        <v>30</v>
      </c>
      <c r="E6" s="3">
        <v>23</v>
      </c>
      <c r="F6" s="3">
        <f t="shared" si="0"/>
        <v>53</v>
      </c>
    </row>
    <row r="7" spans="1:6">
      <c r="A7" s="6">
        <v>4</v>
      </c>
      <c r="B7" s="6">
        <v>40050008</v>
      </c>
      <c r="C7" s="3" t="s">
        <v>19</v>
      </c>
      <c r="D7" s="3">
        <v>36</v>
      </c>
      <c r="E7" s="3">
        <v>30</v>
      </c>
      <c r="F7" s="3">
        <f t="shared" si="0"/>
        <v>66</v>
      </c>
    </row>
    <row r="8" spans="1:6">
      <c r="A8" s="6">
        <v>5</v>
      </c>
      <c r="B8" s="6">
        <v>40050009</v>
      </c>
      <c r="C8" s="3" t="s">
        <v>20</v>
      </c>
      <c r="D8" s="3">
        <v>62</v>
      </c>
      <c r="E8" s="3">
        <v>52</v>
      </c>
      <c r="F8" s="3">
        <f t="shared" si="0"/>
        <v>114</v>
      </c>
    </row>
    <row r="9" spans="1:6">
      <c r="A9" s="6">
        <v>6</v>
      </c>
      <c r="B9" s="6">
        <v>40050014</v>
      </c>
      <c r="C9" s="3" t="s">
        <v>23</v>
      </c>
      <c r="D9" s="3">
        <v>38</v>
      </c>
      <c r="E9" s="3">
        <v>20</v>
      </c>
      <c r="F9" s="3">
        <f t="shared" si="0"/>
        <v>58</v>
      </c>
    </row>
    <row r="10" spans="1:6">
      <c r="A10" s="6">
        <v>7</v>
      </c>
      <c r="B10" s="6">
        <v>40050015</v>
      </c>
      <c r="C10" s="3" t="s">
        <v>24</v>
      </c>
      <c r="D10" s="3">
        <v>25</v>
      </c>
      <c r="E10" s="3">
        <v>17</v>
      </c>
      <c r="F10" s="3">
        <f t="shared" si="0"/>
        <v>42</v>
      </c>
    </row>
    <row r="11" spans="1:6">
      <c r="A11" s="6">
        <v>8</v>
      </c>
      <c r="B11" s="6">
        <v>40050018</v>
      </c>
      <c r="C11" s="3" t="s">
        <v>27</v>
      </c>
      <c r="D11" s="3">
        <v>34</v>
      </c>
      <c r="E11" s="3">
        <v>20</v>
      </c>
      <c r="F11" s="3">
        <f t="shared" si="0"/>
        <v>54</v>
      </c>
    </row>
    <row r="12" spans="1:6">
      <c r="A12" s="6">
        <v>9</v>
      </c>
      <c r="B12" s="6">
        <v>40050019</v>
      </c>
      <c r="C12" s="3" t="s">
        <v>28</v>
      </c>
      <c r="D12" s="3">
        <v>45</v>
      </c>
      <c r="E12" s="3">
        <v>20</v>
      </c>
      <c r="F12" s="3">
        <f t="shared" si="0"/>
        <v>65</v>
      </c>
    </row>
    <row r="13" spans="1:6">
      <c r="A13" s="6">
        <v>10</v>
      </c>
      <c r="B13" s="6">
        <v>40050020</v>
      </c>
      <c r="C13" s="3" t="s">
        <v>29</v>
      </c>
      <c r="D13" s="3">
        <v>18</v>
      </c>
      <c r="E13" s="3">
        <v>18</v>
      </c>
      <c r="F13" s="3">
        <f t="shared" si="0"/>
        <v>36</v>
      </c>
    </row>
    <row r="14" spans="1:6">
      <c r="A14" s="6">
        <v>11</v>
      </c>
      <c r="B14" s="6">
        <v>40050021</v>
      </c>
      <c r="C14" s="3" t="s">
        <v>30</v>
      </c>
      <c r="D14" s="3">
        <v>35</v>
      </c>
      <c r="E14" s="3">
        <v>42</v>
      </c>
      <c r="F14" s="3">
        <f t="shared" si="0"/>
        <v>77</v>
      </c>
    </row>
    <row r="15" spans="1:6">
      <c r="A15" s="6">
        <v>12</v>
      </c>
      <c r="B15" s="6">
        <v>40050022</v>
      </c>
      <c r="C15" s="3" t="s">
        <v>31</v>
      </c>
      <c r="D15" s="3">
        <v>34</v>
      </c>
      <c r="E15" s="3">
        <v>32</v>
      </c>
      <c r="F15" s="3">
        <f t="shared" si="0"/>
        <v>66</v>
      </c>
    </row>
    <row r="16" spans="1:6">
      <c r="A16" s="6">
        <v>13</v>
      </c>
      <c r="B16" s="6">
        <v>40050023</v>
      </c>
      <c r="C16" s="3" t="s">
        <v>32</v>
      </c>
      <c r="D16" s="3">
        <v>43</v>
      </c>
      <c r="E16" s="3">
        <v>44</v>
      </c>
      <c r="F16" s="3">
        <f t="shared" si="0"/>
        <v>87</v>
      </c>
    </row>
    <row r="17" spans="1:6">
      <c r="A17" s="6">
        <v>14</v>
      </c>
      <c r="B17" s="6">
        <v>40050024</v>
      </c>
      <c r="C17" s="3" t="s">
        <v>33</v>
      </c>
      <c r="D17" s="3">
        <v>21</v>
      </c>
      <c r="E17" s="3">
        <v>18</v>
      </c>
      <c r="F17" s="3">
        <f t="shared" si="0"/>
        <v>39</v>
      </c>
    </row>
    <row r="18" spans="1:6">
      <c r="A18" s="6">
        <v>15</v>
      </c>
      <c r="B18" s="6">
        <v>40050025</v>
      </c>
      <c r="C18" s="3" t="s">
        <v>34</v>
      </c>
      <c r="D18" s="3">
        <v>41</v>
      </c>
      <c r="E18" s="3">
        <v>37</v>
      </c>
      <c r="F18" s="3">
        <f t="shared" si="0"/>
        <v>78</v>
      </c>
    </row>
    <row r="19" spans="1:6">
      <c r="A19" s="6">
        <v>16</v>
      </c>
      <c r="B19" s="6">
        <v>40050026</v>
      </c>
      <c r="C19" s="3" t="s">
        <v>35</v>
      </c>
      <c r="D19" s="3">
        <v>38</v>
      </c>
      <c r="E19" s="3">
        <v>30</v>
      </c>
      <c r="F19" s="3">
        <f t="shared" si="0"/>
        <v>68</v>
      </c>
    </row>
    <row r="20" spans="1:6">
      <c r="A20" s="6">
        <v>17</v>
      </c>
      <c r="B20" s="6">
        <v>40050029</v>
      </c>
      <c r="C20" s="3" t="s">
        <v>37</v>
      </c>
      <c r="D20" s="3">
        <v>44</v>
      </c>
      <c r="E20" s="3">
        <v>36</v>
      </c>
      <c r="F20" s="3">
        <f t="shared" si="0"/>
        <v>80</v>
      </c>
    </row>
    <row r="21" spans="1:6">
      <c r="A21" s="6">
        <v>18</v>
      </c>
      <c r="B21" s="6">
        <v>40050031</v>
      </c>
      <c r="C21" s="3" t="s">
        <v>39</v>
      </c>
      <c r="D21" s="3">
        <v>27</v>
      </c>
      <c r="E21" s="3">
        <v>19</v>
      </c>
      <c r="F21" s="3">
        <f t="shared" si="0"/>
        <v>46</v>
      </c>
    </row>
    <row r="22" spans="1:6">
      <c r="A22" s="6">
        <v>19</v>
      </c>
      <c r="B22" s="6">
        <v>40050033</v>
      </c>
      <c r="C22" s="3" t="s">
        <v>41</v>
      </c>
      <c r="D22" s="3">
        <v>47</v>
      </c>
      <c r="E22" s="3">
        <v>39</v>
      </c>
      <c r="F22" s="3">
        <f t="shared" si="0"/>
        <v>86</v>
      </c>
    </row>
    <row r="23" spans="1:6">
      <c r="A23" s="6">
        <v>20</v>
      </c>
      <c r="B23" s="6">
        <v>40050034</v>
      </c>
      <c r="C23" s="3" t="s">
        <v>42</v>
      </c>
      <c r="D23" s="3">
        <v>45</v>
      </c>
      <c r="E23" s="3">
        <v>32</v>
      </c>
      <c r="F23" s="3">
        <f t="shared" si="0"/>
        <v>77</v>
      </c>
    </row>
    <row r="24" spans="1:6">
      <c r="A24" s="6">
        <v>21</v>
      </c>
      <c r="B24" s="6">
        <v>40050036</v>
      </c>
      <c r="C24" s="3" t="s">
        <v>44</v>
      </c>
      <c r="D24" s="3">
        <v>23</v>
      </c>
      <c r="E24" s="3">
        <v>16</v>
      </c>
      <c r="F24" s="3">
        <f t="shared" si="0"/>
        <v>39</v>
      </c>
    </row>
    <row r="25" spans="1:6">
      <c r="A25" s="6">
        <v>22</v>
      </c>
      <c r="B25" s="6">
        <v>40050037</v>
      </c>
      <c r="C25" s="3" t="s">
        <v>45</v>
      </c>
      <c r="D25" s="3">
        <v>46</v>
      </c>
      <c r="E25" s="3">
        <v>49</v>
      </c>
      <c r="F25" s="3">
        <f t="shared" si="0"/>
        <v>95</v>
      </c>
    </row>
    <row r="26" spans="1:6">
      <c r="A26" s="6">
        <v>23</v>
      </c>
      <c r="B26" s="6">
        <v>40050038</v>
      </c>
      <c r="C26" s="3" t="s">
        <v>46</v>
      </c>
      <c r="D26" s="3">
        <v>23</v>
      </c>
      <c r="E26" s="3">
        <v>18</v>
      </c>
      <c r="F26" s="3">
        <f t="shared" si="0"/>
        <v>41</v>
      </c>
    </row>
    <row r="27" spans="1:6">
      <c r="A27" s="6">
        <v>24</v>
      </c>
      <c r="B27" s="6">
        <v>40050040</v>
      </c>
      <c r="C27" s="3" t="s">
        <v>48</v>
      </c>
      <c r="D27" s="3">
        <v>54</v>
      </c>
      <c r="E27" s="3">
        <v>56</v>
      </c>
      <c r="F27" s="3">
        <f t="shared" si="0"/>
        <v>110</v>
      </c>
    </row>
    <row r="28" spans="1:6">
      <c r="A28" s="6">
        <v>25</v>
      </c>
      <c r="B28" s="6">
        <v>40050043</v>
      </c>
      <c r="C28" s="3" t="s">
        <v>50</v>
      </c>
      <c r="D28" s="3">
        <v>45</v>
      </c>
      <c r="E28" s="3">
        <v>52</v>
      </c>
      <c r="F28" s="3">
        <f t="shared" si="0"/>
        <v>97</v>
      </c>
    </row>
    <row r="29" spans="1:6">
      <c r="A29" s="6">
        <v>26</v>
      </c>
      <c r="B29" s="6">
        <v>40050045</v>
      </c>
      <c r="C29" s="3" t="s">
        <v>52</v>
      </c>
      <c r="D29" s="3">
        <v>36</v>
      </c>
      <c r="E29" s="3">
        <v>49</v>
      </c>
      <c r="F29" s="3">
        <f t="shared" si="0"/>
        <v>85</v>
      </c>
    </row>
    <row r="30" spans="1:6">
      <c r="A30" s="6">
        <v>27</v>
      </c>
      <c r="B30" s="6">
        <v>40050046</v>
      </c>
      <c r="C30" s="3" t="s">
        <v>53</v>
      </c>
      <c r="D30" s="3">
        <v>31</v>
      </c>
      <c r="E30" s="3">
        <v>37</v>
      </c>
      <c r="F30" s="3">
        <f t="shared" si="0"/>
        <v>68</v>
      </c>
    </row>
    <row r="31" spans="1:6">
      <c r="A31" s="6">
        <v>28</v>
      </c>
      <c r="B31" s="6">
        <v>40050047</v>
      </c>
      <c r="C31" s="3" t="s">
        <v>54</v>
      </c>
      <c r="D31" s="3">
        <v>48</v>
      </c>
      <c r="E31" s="3">
        <v>47</v>
      </c>
      <c r="F31" s="3">
        <f t="shared" si="0"/>
        <v>95</v>
      </c>
    </row>
    <row r="32" spans="1:6">
      <c r="A32" s="6">
        <v>29</v>
      </c>
      <c r="B32" s="6">
        <v>40050048</v>
      </c>
      <c r="C32" s="3" t="s">
        <v>55</v>
      </c>
      <c r="D32" s="3">
        <v>27</v>
      </c>
      <c r="E32" s="3">
        <v>30</v>
      </c>
      <c r="F32" s="3">
        <f t="shared" si="0"/>
        <v>57</v>
      </c>
    </row>
    <row r="33" spans="1:6">
      <c r="A33" s="6">
        <v>30</v>
      </c>
      <c r="B33" s="6">
        <v>40050049</v>
      </c>
      <c r="C33" s="3" t="s">
        <v>56</v>
      </c>
      <c r="D33" s="3">
        <v>56</v>
      </c>
      <c r="E33" s="3">
        <v>28</v>
      </c>
      <c r="F33" s="3">
        <f t="shared" si="0"/>
        <v>84</v>
      </c>
    </row>
    <row r="34" spans="1:6">
      <c r="A34" s="6">
        <v>31</v>
      </c>
      <c r="B34" s="6">
        <v>40050050</v>
      </c>
      <c r="C34" s="3" t="s">
        <v>57</v>
      </c>
      <c r="D34" s="3">
        <v>16</v>
      </c>
      <c r="E34" s="3">
        <v>18</v>
      </c>
      <c r="F34" s="3">
        <f t="shared" si="0"/>
        <v>34</v>
      </c>
    </row>
    <row r="35" spans="1:6">
      <c r="A35" s="6">
        <v>32</v>
      </c>
      <c r="B35" s="6">
        <v>40050051</v>
      </c>
      <c r="C35" s="3" t="s">
        <v>58</v>
      </c>
      <c r="D35" s="3">
        <v>43</v>
      </c>
      <c r="E35" s="3">
        <v>42</v>
      </c>
      <c r="F35" s="3">
        <f t="shared" si="0"/>
        <v>85</v>
      </c>
    </row>
    <row r="36" spans="1:6">
      <c r="A36" s="6">
        <v>33</v>
      </c>
      <c r="B36" s="6">
        <v>40050052</v>
      </c>
      <c r="C36" s="3" t="s">
        <v>59</v>
      </c>
      <c r="D36" s="3">
        <v>19</v>
      </c>
      <c r="E36" s="3">
        <v>22</v>
      </c>
      <c r="F36" s="3">
        <f t="shared" si="0"/>
        <v>41</v>
      </c>
    </row>
    <row r="37" spans="1:6">
      <c r="A37" s="6">
        <v>34</v>
      </c>
      <c r="B37" s="6">
        <v>40050055</v>
      </c>
      <c r="C37" s="3" t="s">
        <v>61</v>
      </c>
      <c r="D37" s="3">
        <v>24</v>
      </c>
      <c r="E37" s="3">
        <v>21</v>
      </c>
      <c r="F37" s="3">
        <f t="shared" si="0"/>
        <v>45</v>
      </c>
    </row>
    <row r="38" spans="1:6">
      <c r="A38" s="6">
        <v>35</v>
      </c>
      <c r="B38" s="6">
        <v>40050057</v>
      </c>
      <c r="C38" s="3" t="s">
        <v>62</v>
      </c>
      <c r="D38" s="3">
        <v>33</v>
      </c>
      <c r="E38" s="3">
        <v>32</v>
      </c>
      <c r="F38" s="3">
        <f t="shared" si="0"/>
        <v>65</v>
      </c>
    </row>
    <row r="39" spans="1:6">
      <c r="A39" s="6">
        <v>36</v>
      </c>
      <c r="B39" s="6">
        <v>40050058</v>
      </c>
      <c r="C39" s="3" t="s">
        <v>63</v>
      </c>
      <c r="D39" s="3">
        <v>48</v>
      </c>
      <c r="E39" s="3">
        <v>43</v>
      </c>
      <c r="F39" s="3">
        <f t="shared" si="0"/>
        <v>91</v>
      </c>
    </row>
    <row r="40" spans="1:6">
      <c r="A40" s="6">
        <v>37</v>
      </c>
      <c r="B40" s="6">
        <v>40050061</v>
      </c>
      <c r="C40" s="3" t="s">
        <v>65</v>
      </c>
      <c r="D40" s="3">
        <v>38</v>
      </c>
      <c r="E40" s="3">
        <v>36</v>
      </c>
      <c r="F40" s="3">
        <f t="shared" si="0"/>
        <v>74</v>
      </c>
    </row>
    <row r="41" spans="1:6">
      <c r="A41" s="6">
        <v>38</v>
      </c>
      <c r="B41" s="6">
        <v>40050063</v>
      </c>
      <c r="C41" s="3" t="s">
        <v>67</v>
      </c>
      <c r="D41" s="3">
        <v>14</v>
      </c>
      <c r="E41" s="3">
        <v>17</v>
      </c>
      <c r="F41" s="3">
        <f t="shared" si="0"/>
        <v>31</v>
      </c>
    </row>
    <row r="42" spans="1:6">
      <c r="A42" s="6">
        <v>39</v>
      </c>
      <c r="B42" s="6">
        <v>40050064</v>
      </c>
      <c r="C42" s="3" t="s">
        <v>68</v>
      </c>
      <c r="D42" s="3">
        <v>23</v>
      </c>
      <c r="E42" s="3">
        <v>19</v>
      </c>
      <c r="F42" s="3">
        <f t="shared" si="0"/>
        <v>42</v>
      </c>
    </row>
    <row r="43" spans="1:6">
      <c r="A43" s="6">
        <v>40</v>
      </c>
      <c r="B43" s="6">
        <v>40050065</v>
      </c>
      <c r="C43" s="3" t="s">
        <v>69</v>
      </c>
      <c r="D43" s="3">
        <v>28</v>
      </c>
      <c r="E43" s="3">
        <v>30</v>
      </c>
      <c r="F43" s="3">
        <f t="shared" si="0"/>
        <v>58</v>
      </c>
    </row>
    <row r="44" spans="1:6">
      <c r="A44" s="6">
        <v>41</v>
      </c>
      <c r="B44" s="6">
        <v>40050066</v>
      </c>
      <c r="C44" s="3" t="s">
        <v>70</v>
      </c>
      <c r="D44" s="3">
        <v>30</v>
      </c>
      <c r="E44" s="3">
        <v>30</v>
      </c>
      <c r="F44" s="3">
        <f t="shared" si="0"/>
        <v>60</v>
      </c>
    </row>
    <row r="45" spans="1:6">
      <c r="A45" s="6">
        <v>42</v>
      </c>
      <c r="B45" s="6">
        <v>40050069</v>
      </c>
      <c r="C45" s="3" t="s">
        <v>72</v>
      </c>
      <c r="D45" s="3">
        <v>17</v>
      </c>
      <c r="E45" s="3">
        <v>18</v>
      </c>
      <c r="F45" s="3">
        <f t="shared" si="0"/>
        <v>35</v>
      </c>
    </row>
    <row r="46" spans="1:6">
      <c r="A46" s="6">
        <v>43</v>
      </c>
      <c r="B46" s="6">
        <v>40050072</v>
      </c>
      <c r="C46" s="3" t="s">
        <v>73</v>
      </c>
      <c r="D46" s="3">
        <v>44</v>
      </c>
      <c r="E46" s="3">
        <v>47</v>
      </c>
      <c r="F46" s="3">
        <f t="shared" si="0"/>
        <v>91</v>
      </c>
    </row>
    <row r="47" spans="1:6">
      <c r="A47" s="6">
        <v>44</v>
      </c>
      <c r="B47" s="6">
        <v>40050082</v>
      </c>
      <c r="C47" s="3" t="s">
        <v>77</v>
      </c>
      <c r="D47" s="3">
        <v>12</v>
      </c>
      <c r="E47" s="3">
        <v>15</v>
      </c>
      <c r="F47" s="3">
        <f t="shared" si="0"/>
        <v>27</v>
      </c>
    </row>
    <row r="48" spans="1:6">
      <c r="A48" s="6">
        <v>45</v>
      </c>
      <c r="B48" s="6">
        <v>40050083</v>
      </c>
      <c r="C48" s="3" t="s">
        <v>78</v>
      </c>
      <c r="D48" s="3">
        <v>71</v>
      </c>
      <c r="E48" s="3">
        <v>43</v>
      </c>
      <c r="F48" s="3">
        <f t="shared" si="0"/>
        <v>114</v>
      </c>
    </row>
    <row r="49" spans="1:6">
      <c r="A49" s="6">
        <v>46</v>
      </c>
      <c r="B49" s="6">
        <v>40050084</v>
      </c>
      <c r="C49" s="3" t="s">
        <v>79</v>
      </c>
      <c r="D49" s="3">
        <v>46</v>
      </c>
      <c r="E49" s="3">
        <v>26</v>
      </c>
      <c r="F49" s="3">
        <f t="shared" si="0"/>
        <v>72</v>
      </c>
    </row>
    <row r="50" spans="1:6">
      <c r="A50" s="6">
        <v>47</v>
      </c>
      <c r="B50" s="6">
        <v>40050085</v>
      </c>
      <c r="C50" s="3" t="s">
        <v>80</v>
      </c>
      <c r="D50" s="3">
        <v>40</v>
      </c>
      <c r="E50" s="3">
        <v>34</v>
      </c>
      <c r="F50" s="3">
        <f t="shared" si="0"/>
        <v>74</v>
      </c>
    </row>
    <row r="51" spans="1:6">
      <c r="A51" s="6">
        <v>48</v>
      </c>
      <c r="B51" s="6">
        <v>40050086</v>
      </c>
      <c r="C51" s="3" t="s">
        <v>81</v>
      </c>
      <c r="D51" s="3">
        <v>11</v>
      </c>
      <c r="E51" s="3">
        <v>20</v>
      </c>
      <c r="F51" s="3">
        <f t="shared" si="0"/>
        <v>31</v>
      </c>
    </row>
    <row r="52" spans="1:6">
      <c r="A52" s="6">
        <v>49</v>
      </c>
      <c r="B52" s="6">
        <v>40050087</v>
      </c>
      <c r="C52" s="3" t="s">
        <v>82</v>
      </c>
      <c r="D52" s="3">
        <v>33</v>
      </c>
      <c r="E52" s="3">
        <v>32</v>
      </c>
      <c r="F52" s="3">
        <f t="shared" si="0"/>
        <v>65</v>
      </c>
    </row>
    <row r="53" spans="1:6">
      <c r="A53" s="6">
        <v>50</v>
      </c>
      <c r="B53" s="6">
        <v>40050088</v>
      </c>
      <c r="C53" s="3" t="s">
        <v>83</v>
      </c>
      <c r="D53" s="3">
        <v>57</v>
      </c>
      <c r="E53" s="3">
        <v>38</v>
      </c>
      <c r="F53" s="3">
        <f t="shared" si="0"/>
        <v>95</v>
      </c>
    </row>
    <row r="54" spans="1:6">
      <c r="A54" s="6">
        <v>51</v>
      </c>
      <c r="B54" s="6">
        <v>40050090</v>
      </c>
      <c r="C54" s="3" t="s">
        <v>85</v>
      </c>
      <c r="D54" s="3">
        <v>53</v>
      </c>
      <c r="E54" s="3">
        <v>44</v>
      </c>
      <c r="F54" s="3">
        <f t="shared" si="0"/>
        <v>97</v>
      </c>
    </row>
    <row r="55" spans="1:6">
      <c r="A55" s="6">
        <v>52</v>
      </c>
      <c r="B55" s="6">
        <v>40050091</v>
      </c>
      <c r="C55" s="3" t="s">
        <v>86</v>
      </c>
      <c r="D55" s="3">
        <v>14</v>
      </c>
      <c r="E55" s="3">
        <v>27</v>
      </c>
      <c r="F55" s="3">
        <f t="shared" si="0"/>
        <v>41</v>
      </c>
    </row>
    <row r="56" spans="1:6">
      <c r="A56" s="6">
        <v>53</v>
      </c>
      <c r="B56" s="6">
        <v>40050092</v>
      </c>
      <c r="C56" s="3" t="s">
        <v>87</v>
      </c>
      <c r="D56" s="3">
        <v>30</v>
      </c>
      <c r="E56" s="3">
        <v>29</v>
      </c>
      <c r="F56" s="3">
        <f t="shared" si="0"/>
        <v>59</v>
      </c>
    </row>
    <row r="57" spans="1:6">
      <c r="A57" s="6">
        <v>54</v>
      </c>
      <c r="B57" s="6">
        <v>40050093</v>
      </c>
      <c r="C57" s="3" t="s">
        <v>88</v>
      </c>
      <c r="D57" s="3">
        <v>64</v>
      </c>
      <c r="E57" s="3">
        <v>44</v>
      </c>
      <c r="F57" s="3">
        <f t="shared" si="0"/>
        <v>108</v>
      </c>
    </row>
    <row r="58" spans="1:6">
      <c r="A58" s="6">
        <v>55</v>
      </c>
      <c r="B58" s="6">
        <v>40050095</v>
      </c>
      <c r="C58" s="3" t="s">
        <v>90</v>
      </c>
      <c r="D58" s="3">
        <v>58</v>
      </c>
      <c r="E58" s="3">
        <v>47</v>
      </c>
      <c r="F58" s="3">
        <f t="shared" si="0"/>
        <v>105</v>
      </c>
    </row>
    <row r="59" spans="1:6">
      <c r="A59" s="6">
        <v>56</v>
      </c>
      <c r="B59" s="6">
        <v>40050098</v>
      </c>
      <c r="C59" s="3" t="s">
        <v>92</v>
      </c>
      <c r="D59" s="3">
        <v>33</v>
      </c>
      <c r="E59" s="3">
        <v>19</v>
      </c>
      <c r="F59" s="3">
        <f t="shared" si="0"/>
        <v>52</v>
      </c>
    </row>
    <row r="60" spans="1:6">
      <c r="A60" s="6">
        <v>57</v>
      </c>
      <c r="B60" s="6">
        <v>40050101</v>
      </c>
      <c r="C60" s="3" t="s">
        <v>93</v>
      </c>
      <c r="D60" s="3">
        <v>41</v>
      </c>
      <c r="E60" s="3">
        <v>39</v>
      </c>
      <c r="F60" s="3">
        <f t="shared" si="0"/>
        <v>80</v>
      </c>
    </row>
    <row r="61" spans="1:6">
      <c r="A61" s="6">
        <v>58</v>
      </c>
      <c r="B61" s="6">
        <v>40050103</v>
      </c>
      <c r="C61" s="3" t="s">
        <v>95</v>
      </c>
      <c r="D61" s="3">
        <v>29</v>
      </c>
      <c r="E61" s="3">
        <v>27</v>
      </c>
      <c r="F61" s="3">
        <f t="shared" si="0"/>
        <v>56</v>
      </c>
    </row>
    <row r="62" spans="1:6">
      <c r="A62" s="6">
        <v>59</v>
      </c>
      <c r="B62" s="6">
        <v>40050104</v>
      </c>
      <c r="C62" s="3" t="s">
        <v>96</v>
      </c>
      <c r="D62" s="3">
        <v>21</v>
      </c>
      <c r="E62" s="3">
        <v>18</v>
      </c>
      <c r="F62" s="3">
        <f t="shared" si="0"/>
        <v>39</v>
      </c>
    </row>
    <row r="63" spans="1:6">
      <c r="A63" s="6">
        <v>60</v>
      </c>
      <c r="B63" s="6">
        <v>40050107</v>
      </c>
      <c r="C63" s="3" t="s">
        <v>98</v>
      </c>
      <c r="D63" s="3">
        <v>35</v>
      </c>
      <c r="E63" s="3">
        <v>43</v>
      </c>
      <c r="F63" s="3">
        <f t="shared" si="0"/>
        <v>78</v>
      </c>
    </row>
    <row r="64" spans="1:6">
      <c r="A64" s="6">
        <v>61</v>
      </c>
      <c r="B64" s="6">
        <v>40050109</v>
      </c>
      <c r="C64" s="3" t="s">
        <v>100</v>
      </c>
      <c r="D64" s="3">
        <v>28</v>
      </c>
      <c r="E64" s="3">
        <v>31</v>
      </c>
      <c r="F64" s="3">
        <f t="shared" si="0"/>
        <v>59</v>
      </c>
    </row>
    <row r="65" spans="1:6">
      <c r="A65" s="6">
        <v>62</v>
      </c>
      <c r="B65" s="6">
        <v>40050110</v>
      </c>
      <c r="C65" s="3" t="s">
        <v>101</v>
      </c>
      <c r="D65" s="3">
        <v>28</v>
      </c>
      <c r="E65" s="3">
        <v>32</v>
      </c>
      <c r="F65" s="3">
        <f t="shared" si="0"/>
        <v>60</v>
      </c>
    </row>
    <row r="66" spans="1:6">
      <c r="A66" s="6">
        <v>63</v>
      </c>
      <c r="B66" s="6">
        <v>40050112</v>
      </c>
      <c r="C66" s="3" t="s">
        <v>103</v>
      </c>
      <c r="D66" s="3">
        <v>46</v>
      </c>
      <c r="E66" s="3">
        <v>51</v>
      </c>
      <c r="F66" s="3">
        <f t="shared" si="0"/>
        <v>97</v>
      </c>
    </row>
    <row r="67" spans="1:6">
      <c r="A67" s="6">
        <v>64</v>
      </c>
      <c r="B67" s="6">
        <v>40050117</v>
      </c>
      <c r="C67" s="3" t="s">
        <v>106</v>
      </c>
      <c r="D67" s="3">
        <v>7</v>
      </c>
      <c r="E67" s="3">
        <v>2</v>
      </c>
      <c r="F67" s="3">
        <f t="shared" si="0"/>
        <v>9</v>
      </c>
    </row>
    <row r="68" spans="1:6">
      <c r="A68" s="6">
        <v>65</v>
      </c>
      <c r="B68" s="6">
        <v>40050119</v>
      </c>
      <c r="C68" s="3" t="s">
        <v>107</v>
      </c>
      <c r="D68" s="3">
        <v>45</v>
      </c>
      <c r="E68" s="3">
        <v>38</v>
      </c>
      <c r="F68" s="3">
        <f t="shared" si="0"/>
        <v>83</v>
      </c>
    </row>
    <row r="69" spans="1:6">
      <c r="A69" s="6">
        <v>66</v>
      </c>
      <c r="B69" s="6">
        <v>40050121</v>
      </c>
      <c r="C69" s="3" t="s">
        <v>108</v>
      </c>
      <c r="D69" s="3">
        <v>8</v>
      </c>
      <c r="E69" s="3">
        <v>12</v>
      </c>
      <c r="F69" s="3">
        <f t="shared" ref="F69:F132" si="1">SUM(D69:E69)</f>
        <v>20</v>
      </c>
    </row>
    <row r="70" spans="1:6">
      <c r="A70" s="6">
        <v>67</v>
      </c>
      <c r="B70" s="6">
        <v>40050123</v>
      </c>
      <c r="C70" s="3" t="s">
        <v>109</v>
      </c>
      <c r="D70" s="3">
        <v>35</v>
      </c>
      <c r="E70" s="3">
        <v>43</v>
      </c>
      <c r="F70" s="3">
        <f t="shared" si="1"/>
        <v>78</v>
      </c>
    </row>
    <row r="71" spans="1:6">
      <c r="A71" s="6">
        <v>68</v>
      </c>
      <c r="B71" s="6">
        <v>40050125</v>
      </c>
      <c r="C71" s="3" t="s">
        <v>110</v>
      </c>
      <c r="D71" s="3">
        <v>42</v>
      </c>
      <c r="E71" s="3">
        <v>27</v>
      </c>
      <c r="F71" s="3">
        <f t="shared" si="1"/>
        <v>69</v>
      </c>
    </row>
    <row r="72" spans="1:6">
      <c r="A72" s="6">
        <v>69</v>
      </c>
      <c r="B72" s="6">
        <v>40050129</v>
      </c>
      <c r="C72" s="3" t="s">
        <v>113</v>
      </c>
      <c r="D72" s="3">
        <v>54</v>
      </c>
      <c r="E72" s="3">
        <v>49</v>
      </c>
      <c r="F72" s="3">
        <f t="shared" si="1"/>
        <v>103</v>
      </c>
    </row>
    <row r="73" spans="1:6">
      <c r="A73" s="6">
        <v>70</v>
      </c>
      <c r="B73" s="6">
        <v>40050130</v>
      </c>
      <c r="C73" s="3" t="s">
        <v>114</v>
      </c>
      <c r="D73" s="3">
        <v>23</v>
      </c>
      <c r="E73" s="3">
        <v>25</v>
      </c>
      <c r="F73" s="3">
        <f t="shared" si="1"/>
        <v>48</v>
      </c>
    </row>
    <row r="74" spans="1:6">
      <c r="A74" s="6">
        <v>71</v>
      </c>
      <c r="B74" s="6">
        <v>40050131</v>
      </c>
      <c r="C74" s="3" t="s">
        <v>115</v>
      </c>
      <c r="D74" s="3">
        <v>33</v>
      </c>
      <c r="E74" s="3">
        <v>31</v>
      </c>
      <c r="F74" s="3">
        <f t="shared" si="1"/>
        <v>64</v>
      </c>
    </row>
    <row r="75" spans="1:6">
      <c r="A75" s="6">
        <v>72</v>
      </c>
      <c r="B75" s="6">
        <v>40050132</v>
      </c>
      <c r="C75" s="3" t="s">
        <v>116</v>
      </c>
      <c r="D75" s="3">
        <v>51</v>
      </c>
      <c r="E75" s="3">
        <v>62</v>
      </c>
      <c r="F75" s="3">
        <f t="shared" si="1"/>
        <v>113</v>
      </c>
    </row>
    <row r="76" spans="1:6">
      <c r="A76" s="6">
        <v>73</v>
      </c>
      <c r="B76" s="6">
        <v>40050134</v>
      </c>
      <c r="C76" s="3" t="s">
        <v>117</v>
      </c>
      <c r="D76" s="3">
        <v>36</v>
      </c>
      <c r="E76" s="3">
        <v>26</v>
      </c>
      <c r="F76" s="3">
        <f t="shared" si="1"/>
        <v>62</v>
      </c>
    </row>
    <row r="77" spans="1:6">
      <c r="A77" s="6">
        <v>74</v>
      </c>
      <c r="B77" s="6">
        <v>40050135</v>
      </c>
      <c r="C77" s="3" t="s">
        <v>118</v>
      </c>
      <c r="D77" s="3">
        <v>40</v>
      </c>
      <c r="E77" s="3">
        <v>46</v>
      </c>
      <c r="F77" s="3">
        <f t="shared" si="1"/>
        <v>86</v>
      </c>
    </row>
    <row r="78" spans="1:6">
      <c r="A78" s="6">
        <v>75</v>
      </c>
      <c r="B78" s="6">
        <v>40050140</v>
      </c>
      <c r="C78" s="3" t="s">
        <v>121</v>
      </c>
      <c r="D78" s="3">
        <v>48</v>
      </c>
      <c r="E78" s="3">
        <v>56</v>
      </c>
      <c r="F78" s="3">
        <f t="shared" si="1"/>
        <v>104</v>
      </c>
    </row>
    <row r="79" spans="1:6">
      <c r="A79" s="6">
        <v>76</v>
      </c>
      <c r="B79" s="6">
        <v>40050142</v>
      </c>
      <c r="C79" s="3" t="s">
        <v>122</v>
      </c>
      <c r="D79" s="3">
        <v>15</v>
      </c>
      <c r="E79" s="3">
        <v>15</v>
      </c>
      <c r="F79" s="3">
        <f t="shared" si="1"/>
        <v>30</v>
      </c>
    </row>
    <row r="80" spans="1:6">
      <c r="A80" s="6">
        <v>77</v>
      </c>
      <c r="B80" s="6">
        <v>40050144</v>
      </c>
      <c r="C80" s="3" t="s">
        <v>124</v>
      </c>
      <c r="D80" s="3">
        <v>45</v>
      </c>
      <c r="E80" s="3">
        <v>56</v>
      </c>
      <c r="F80" s="3">
        <f t="shared" si="1"/>
        <v>101</v>
      </c>
    </row>
    <row r="81" spans="1:6">
      <c r="A81" s="6">
        <v>78</v>
      </c>
      <c r="B81" s="6">
        <v>40050145</v>
      </c>
      <c r="C81" s="3" t="s">
        <v>125</v>
      </c>
      <c r="D81" s="3">
        <v>44</v>
      </c>
      <c r="E81" s="3">
        <v>50</v>
      </c>
      <c r="F81" s="3">
        <f t="shared" si="1"/>
        <v>94</v>
      </c>
    </row>
    <row r="82" spans="1:6">
      <c r="A82" s="6">
        <v>79</v>
      </c>
      <c r="B82" s="6">
        <v>40050148</v>
      </c>
      <c r="C82" s="3" t="s">
        <v>126</v>
      </c>
      <c r="D82" s="3">
        <v>8</v>
      </c>
      <c r="E82" s="3">
        <v>13</v>
      </c>
      <c r="F82" s="3">
        <f t="shared" si="1"/>
        <v>21</v>
      </c>
    </row>
    <row r="83" spans="1:6">
      <c r="A83" s="6">
        <v>80</v>
      </c>
      <c r="B83" s="6">
        <v>40050149</v>
      </c>
      <c r="C83" s="3" t="s">
        <v>127</v>
      </c>
      <c r="D83" s="3">
        <v>50</v>
      </c>
      <c r="E83" s="3">
        <v>38</v>
      </c>
      <c r="F83" s="3">
        <f t="shared" si="1"/>
        <v>88</v>
      </c>
    </row>
    <row r="84" spans="1:6">
      <c r="A84" s="6">
        <v>81</v>
      </c>
      <c r="B84" s="6">
        <v>40050150</v>
      </c>
      <c r="C84" s="3" t="s">
        <v>128</v>
      </c>
      <c r="D84" s="3">
        <v>63</v>
      </c>
      <c r="E84" s="3">
        <v>42</v>
      </c>
      <c r="F84" s="3">
        <f t="shared" si="1"/>
        <v>105</v>
      </c>
    </row>
    <row r="85" spans="1:6">
      <c r="A85" s="6">
        <v>82</v>
      </c>
      <c r="B85" s="6">
        <v>40050152</v>
      </c>
      <c r="C85" s="3" t="s">
        <v>129</v>
      </c>
      <c r="D85" s="3">
        <v>28</v>
      </c>
      <c r="E85" s="3">
        <v>15</v>
      </c>
      <c r="F85" s="3">
        <f t="shared" si="1"/>
        <v>43</v>
      </c>
    </row>
    <row r="86" spans="1:6">
      <c r="A86" s="6">
        <v>83</v>
      </c>
      <c r="B86" s="6">
        <v>40050153</v>
      </c>
      <c r="C86" s="3" t="s">
        <v>130</v>
      </c>
      <c r="D86" s="3">
        <v>39</v>
      </c>
      <c r="E86" s="3">
        <v>26</v>
      </c>
      <c r="F86" s="3">
        <f t="shared" si="1"/>
        <v>65</v>
      </c>
    </row>
    <row r="87" spans="1:6">
      <c r="A87" s="6">
        <v>84</v>
      </c>
      <c r="B87" s="6">
        <v>40050154</v>
      </c>
      <c r="C87" s="3" t="s">
        <v>131</v>
      </c>
      <c r="D87" s="3">
        <v>35</v>
      </c>
      <c r="E87" s="3">
        <v>21</v>
      </c>
      <c r="F87" s="3">
        <f t="shared" si="1"/>
        <v>56</v>
      </c>
    </row>
    <row r="88" spans="1:6">
      <c r="A88" s="6">
        <v>85</v>
      </c>
      <c r="B88" s="6">
        <v>40050156</v>
      </c>
      <c r="C88" s="3" t="s">
        <v>133</v>
      </c>
      <c r="D88" s="3">
        <v>25</v>
      </c>
      <c r="E88" s="3">
        <v>32</v>
      </c>
      <c r="F88" s="3">
        <f t="shared" si="1"/>
        <v>57</v>
      </c>
    </row>
    <row r="89" spans="1:6">
      <c r="A89" s="6">
        <v>86</v>
      </c>
      <c r="B89" s="6">
        <v>40050159</v>
      </c>
      <c r="C89" s="3" t="s">
        <v>135</v>
      </c>
      <c r="D89" s="3">
        <v>43</v>
      </c>
      <c r="E89" s="3">
        <v>34</v>
      </c>
      <c r="F89" s="3">
        <f t="shared" si="1"/>
        <v>77</v>
      </c>
    </row>
    <row r="90" spans="1:6">
      <c r="A90" s="6">
        <v>87</v>
      </c>
      <c r="B90" s="6">
        <v>40050161</v>
      </c>
      <c r="C90" s="3" t="s">
        <v>137</v>
      </c>
      <c r="D90" s="3">
        <v>30</v>
      </c>
      <c r="E90" s="3">
        <v>21</v>
      </c>
      <c r="F90" s="3">
        <f t="shared" si="1"/>
        <v>51</v>
      </c>
    </row>
    <row r="91" spans="1:6">
      <c r="A91" s="6">
        <v>88</v>
      </c>
      <c r="B91" s="6">
        <v>40050162</v>
      </c>
      <c r="C91" s="3" t="s">
        <v>138</v>
      </c>
      <c r="D91" s="3">
        <v>50</v>
      </c>
      <c r="E91" s="3">
        <v>50</v>
      </c>
      <c r="F91" s="3">
        <f t="shared" si="1"/>
        <v>100</v>
      </c>
    </row>
    <row r="92" spans="1:6">
      <c r="A92" s="6">
        <v>89</v>
      </c>
      <c r="B92" s="6">
        <v>40050163</v>
      </c>
      <c r="C92" s="3" t="s">
        <v>139</v>
      </c>
      <c r="D92" s="3">
        <v>35</v>
      </c>
      <c r="E92" s="3">
        <v>40</v>
      </c>
      <c r="F92" s="3">
        <f t="shared" si="1"/>
        <v>75</v>
      </c>
    </row>
    <row r="93" spans="1:6">
      <c r="A93" s="6">
        <v>90</v>
      </c>
      <c r="B93" s="6">
        <v>40050164</v>
      </c>
      <c r="C93" s="3" t="s">
        <v>140</v>
      </c>
      <c r="D93" s="3">
        <v>69</v>
      </c>
      <c r="E93" s="3">
        <v>49</v>
      </c>
      <c r="F93" s="3">
        <f t="shared" si="1"/>
        <v>118</v>
      </c>
    </row>
    <row r="94" spans="1:6">
      <c r="A94" s="6">
        <v>91</v>
      </c>
      <c r="B94" s="6">
        <v>40050165</v>
      </c>
      <c r="C94" s="3" t="s">
        <v>141</v>
      </c>
      <c r="D94" s="3">
        <v>15</v>
      </c>
      <c r="E94" s="3">
        <v>11</v>
      </c>
      <c r="F94" s="3">
        <f t="shared" si="1"/>
        <v>26</v>
      </c>
    </row>
    <row r="95" spans="1:6">
      <c r="A95" s="6">
        <v>92</v>
      </c>
      <c r="B95" s="6">
        <v>40050166</v>
      </c>
      <c r="C95" s="3" t="s">
        <v>142</v>
      </c>
      <c r="D95" s="3">
        <v>56</v>
      </c>
      <c r="E95" s="3">
        <v>53</v>
      </c>
      <c r="F95" s="3">
        <f t="shared" si="1"/>
        <v>109</v>
      </c>
    </row>
    <row r="96" spans="1:6">
      <c r="A96" s="6">
        <v>93</v>
      </c>
      <c r="B96" s="6">
        <v>40050170</v>
      </c>
      <c r="C96" s="3" t="s">
        <v>143</v>
      </c>
      <c r="D96" s="3">
        <v>33</v>
      </c>
      <c r="E96" s="3">
        <v>36</v>
      </c>
      <c r="F96" s="3">
        <f t="shared" si="1"/>
        <v>69</v>
      </c>
    </row>
    <row r="97" spans="1:6">
      <c r="A97" s="6">
        <v>94</v>
      </c>
      <c r="B97" s="6">
        <v>40050175</v>
      </c>
      <c r="C97" s="3" t="s">
        <v>146</v>
      </c>
      <c r="D97" s="3">
        <v>33</v>
      </c>
      <c r="E97" s="3">
        <v>20</v>
      </c>
      <c r="F97" s="3">
        <f t="shared" si="1"/>
        <v>53</v>
      </c>
    </row>
    <row r="98" spans="1:6">
      <c r="A98" s="6">
        <v>95</v>
      </c>
      <c r="B98" s="6">
        <v>40050179</v>
      </c>
      <c r="C98" s="3" t="s">
        <v>147</v>
      </c>
      <c r="D98" s="3">
        <v>36</v>
      </c>
      <c r="E98" s="3">
        <v>38</v>
      </c>
      <c r="F98" s="3">
        <f t="shared" si="1"/>
        <v>74</v>
      </c>
    </row>
    <row r="99" spans="1:6">
      <c r="A99" s="6">
        <v>96</v>
      </c>
      <c r="B99" s="6">
        <v>40050182</v>
      </c>
      <c r="C99" s="3" t="s">
        <v>148</v>
      </c>
      <c r="D99" s="3">
        <v>51</v>
      </c>
      <c r="E99" s="3">
        <v>48</v>
      </c>
      <c r="F99" s="3">
        <f t="shared" si="1"/>
        <v>99</v>
      </c>
    </row>
    <row r="100" spans="1:6">
      <c r="A100" s="6">
        <v>97</v>
      </c>
      <c r="B100" s="6">
        <v>40050183</v>
      </c>
      <c r="C100" s="3" t="s">
        <v>149</v>
      </c>
      <c r="D100" s="3">
        <v>48</v>
      </c>
      <c r="E100" s="3">
        <v>44</v>
      </c>
      <c r="F100" s="3">
        <f t="shared" si="1"/>
        <v>92</v>
      </c>
    </row>
    <row r="101" spans="1:6">
      <c r="A101" s="6">
        <v>98</v>
      </c>
      <c r="B101" s="6">
        <v>40050186</v>
      </c>
      <c r="C101" s="3" t="s">
        <v>151</v>
      </c>
      <c r="D101" s="3">
        <v>55</v>
      </c>
      <c r="E101" s="3">
        <v>51</v>
      </c>
      <c r="F101" s="3">
        <f t="shared" si="1"/>
        <v>106</v>
      </c>
    </row>
    <row r="102" spans="1:6">
      <c r="A102" s="6">
        <v>99</v>
      </c>
      <c r="B102" s="6">
        <v>40050188</v>
      </c>
      <c r="C102" s="3" t="s">
        <v>152</v>
      </c>
      <c r="D102" s="3">
        <v>47</v>
      </c>
      <c r="E102" s="3">
        <v>35</v>
      </c>
      <c r="F102" s="3">
        <f t="shared" si="1"/>
        <v>82</v>
      </c>
    </row>
    <row r="103" spans="1:6">
      <c r="A103" s="6">
        <v>100</v>
      </c>
      <c r="B103" s="6">
        <v>40050189</v>
      </c>
      <c r="C103" s="3" t="s">
        <v>153</v>
      </c>
      <c r="D103" s="3">
        <v>36</v>
      </c>
      <c r="E103" s="3">
        <v>37</v>
      </c>
      <c r="F103" s="3">
        <f t="shared" si="1"/>
        <v>73</v>
      </c>
    </row>
    <row r="104" spans="1:6">
      <c r="A104" s="6">
        <v>101</v>
      </c>
      <c r="B104" s="6">
        <v>40050190</v>
      </c>
      <c r="C104" s="3" t="s">
        <v>154</v>
      </c>
      <c r="D104" s="3">
        <v>53</v>
      </c>
      <c r="E104" s="3">
        <v>54</v>
      </c>
      <c r="F104" s="3">
        <f t="shared" si="1"/>
        <v>107</v>
      </c>
    </row>
    <row r="105" spans="1:6">
      <c r="A105" s="6">
        <v>102</v>
      </c>
      <c r="B105" s="6">
        <v>40050192</v>
      </c>
      <c r="C105" s="3" t="s">
        <v>155</v>
      </c>
      <c r="D105" s="3">
        <v>13</v>
      </c>
      <c r="E105" s="3">
        <v>8</v>
      </c>
      <c r="F105" s="3">
        <f t="shared" si="1"/>
        <v>21</v>
      </c>
    </row>
    <row r="106" spans="1:6">
      <c r="A106" s="6">
        <v>103</v>
      </c>
      <c r="B106" s="6">
        <v>40050193</v>
      </c>
      <c r="C106" s="3" t="s">
        <v>156</v>
      </c>
      <c r="D106" s="3">
        <v>37</v>
      </c>
      <c r="E106" s="3">
        <v>31</v>
      </c>
      <c r="F106" s="3">
        <f t="shared" si="1"/>
        <v>68</v>
      </c>
    </row>
    <row r="107" spans="1:6">
      <c r="A107" s="6">
        <v>104</v>
      </c>
      <c r="B107" s="6">
        <v>40050195</v>
      </c>
      <c r="C107" s="3" t="s">
        <v>158</v>
      </c>
      <c r="D107" s="3">
        <v>42</v>
      </c>
      <c r="E107" s="3">
        <v>40</v>
      </c>
      <c r="F107" s="3">
        <f t="shared" si="1"/>
        <v>82</v>
      </c>
    </row>
    <row r="108" spans="1:6">
      <c r="A108" s="6">
        <v>105</v>
      </c>
      <c r="B108" s="6">
        <v>40050198</v>
      </c>
      <c r="C108" s="3" t="s">
        <v>161</v>
      </c>
      <c r="D108" s="3">
        <v>30</v>
      </c>
      <c r="E108" s="3">
        <v>38</v>
      </c>
      <c r="F108" s="3">
        <f t="shared" si="1"/>
        <v>68</v>
      </c>
    </row>
    <row r="109" spans="1:6">
      <c r="A109" s="6">
        <v>106</v>
      </c>
      <c r="B109" s="6">
        <v>40050199</v>
      </c>
      <c r="C109" s="3" t="s">
        <v>162</v>
      </c>
      <c r="D109" s="3">
        <v>23</v>
      </c>
      <c r="E109" s="3">
        <v>29</v>
      </c>
      <c r="F109" s="3">
        <f t="shared" si="1"/>
        <v>52</v>
      </c>
    </row>
    <row r="110" spans="1:6">
      <c r="A110" s="6">
        <v>107</v>
      </c>
      <c r="B110" s="6">
        <v>40050201</v>
      </c>
      <c r="C110" s="3" t="s">
        <v>164</v>
      </c>
      <c r="D110" s="3">
        <v>17</v>
      </c>
      <c r="E110" s="3">
        <v>17</v>
      </c>
      <c r="F110" s="3">
        <f t="shared" si="1"/>
        <v>34</v>
      </c>
    </row>
    <row r="111" spans="1:6">
      <c r="A111" s="6">
        <v>108</v>
      </c>
      <c r="B111" s="6">
        <v>40050202</v>
      </c>
      <c r="C111" s="3" t="s">
        <v>165</v>
      </c>
      <c r="D111" s="3">
        <v>18</v>
      </c>
      <c r="E111" s="3">
        <v>21</v>
      </c>
      <c r="F111" s="3">
        <f t="shared" si="1"/>
        <v>39</v>
      </c>
    </row>
    <row r="112" spans="1:6">
      <c r="A112" s="6">
        <v>109</v>
      </c>
      <c r="B112" s="6">
        <v>40050203</v>
      </c>
      <c r="C112" s="3" t="s">
        <v>166</v>
      </c>
      <c r="D112" s="3">
        <v>21</v>
      </c>
      <c r="E112" s="3">
        <v>16</v>
      </c>
      <c r="F112" s="3">
        <f t="shared" si="1"/>
        <v>37</v>
      </c>
    </row>
    <row r="113" spans="1:6">
      <c r="A113" s="6">
        <v>110</v>
      </c>
      <c r="B113" s="6">
        <v>40050205</v>
      </c>
      <c r="C113" s="3" t="s">
        <v>167</v>
      </c>
      <c r="D113" s="3">
        <v>60</v>
      </c>
      <c r="E113" s="3">
        <v>51</v>
      </c>
      <c r="F113" s="3">
        <f t="shared" si="1"/>
        <v>111</v>
      </c>
    </row>
    <row r="114" spans="1:6">
      <c r="A114" s="6">
        <v>111</v>
      </c>
      <c r="B114" s="6">
        <v>40050208</v>
      </c>
      <c r="C114" s="3" t="s">
        <v>169</v>
      </c>
      <c r="D114" s="3">
        <v>35</v>
      </c>
      <c r="E114" s="3">
        <v>27</v>
      </c>
      <c r="F114" s="3">
        <f t="shared" si="1"/>
        <v>62</v>
      </c>
    </row>
    <row r="115" spans="1:6">
      <c r="A115" s="6">
        <v>112</v>
      </c>
      <c r="B115" s="6">
        <v>40050209</v>
      </c>
      <c r="C115" s="3" t="s">
        <v>170</v>
      </c>
      <c r="D115" s="3">
        <v>19</v>
      </c>
      <c r="E115" s="3">
        <v>27</v>
      </c>
      <c r="F115" s="3">
        <f t="shared" si="1"/>
        <v>46</v>
      </c>
    </row>
    <row r="116" spans="1:6">
      <c r="A116" s="6">
        <v>113</v>
      </c>
      <c r="B116" s="6">
        <v>40050210</v>
      </c>
      <c r="C116" s="3" t="s">
        <v>171</v>
      </c>
      <c r="D116" s="3">
        <v>45</v>
      </c>
      <c r="E116" s="3">
        <v>48</v>
      </c>
      <c r="F116" s="3">
        <f t="shared" si="1"/>
        <v>93</v>
      </c>
    </row>
    <row r="117" spans="1:6">
      <c r="A117" s="6">
        <v>114</v>
      </c>
      <c r="B117" s="6">
        <v>40050212</v>
      </c>
      <c r="C117" s="3" t="s">
        <v>173</v>
      </c>
      <c r="D117" s="3">
        <v>36</v>
      </c>
      <c r="E117" s="3">
        <v>23</v>
      </c>
      <c r="F117" s="3">
        <f t="shared" si="1"/>
        <v>59</v>
      </c>
    </row>
    <row r="118" spans="1:6">
      <c r="A118" s="6">
        <v>115</v>
      </c>
      <c r="B118" s="6">
        <v>40050213</v>
      </c>
      <c r="C118" s="3" t="s">
        <v>58</v>
      </c>
      <c r="D118" s="3">
        <v>44</v>
      </c>
      <c r="E118" s="3">
        <v>60</v>
      </c>
      <c r="F118" s="3">
        <f t="shared" si="1"/>
        <v>104</v>
      </c>
    </row>
    <row r="119" spans="1:6">
      <c r="A119" s="6">
        <v>116</v>
      </c>
      <c r="B119" s="6">
        <v>40050214</v>
      </c>
      <c r="C119" s="3" t="s">
        <v>174</v>
      </c>
      <c r="D119" s="3">
        <v>42</v>
      </c>
      <c r="E119" s="3">
        <v>35</v>
      </c>
      <c r="F119" s="3">
        <f t="shared" si="1"/>
        <v>77</v>
      </c>
    </row>
    <row r="120" spans="1:6">
      <c r="A120" s="6">
        <v>117</v>
      </c>
      <c r="B120" s="6">
        <v>40050215</v>
      </c>
      <c r="C120" s="3" t="s">
        <v>175</v>
      </c>
      <c r="D120" s="3">
        <v>43</v>
      </c>
      <c r="E120" s="3">
        <v>31</v>
      </c>
      <c r="F120" s="3">
        <f t="shared" si="1"/>
        <v>74</v>
      </c>
    </row>
    <row r="121" spans="1:6">
      <c r="A121" s="6">
        <v>118</v>
      </c>
      <c r="B121" s="6">
        <v>40050218</v>
      </c>
      <c r="C121" s="3" t="s">
        <v>177</v>
      </c>
      <c r="D121" s="3">
        <v>52</v>
      </c>
      <c r="E121" s="3">
        <v>33</v>
      </c>
      <c r="F121" s="3">
        <f t="shared" si="1"/>
        <v>85</v>
      </c>
    </row>
    <row r="122" spans="1:6">
      <c r="A122" s="6">
        <v>119</v>
      </c>
      <c r="B122" s="6">
        <v>40050220</v>
      </c>
      <c r="C122" s="3" t="s">
        <v>178</v>
      </c>
      <c r="D122" s="3">
        <v>64</v>
      </c>
      <c r="E122" s="3">
        <v>53</v>
      </c>
      <c r="F122" s="3">
        <f t="shared" si="1"/>
        <v>117</v>
      </c>
    </row>
    <row r="123" spans="1:6">
      <c r="A123" s="6">
        <v>120</v>
      </c>
      <c r="B123" s="6">
        <v>40050221</v>
      </c>
      <c r="C123" s="3" t="s">
        <v>179</v>
      </c>
      <c r="D123" s="3">
        <v>27</v>
      </c>
      <c r="E123" s="3">
        <v>26</v>
      </c>
      <c r="F123" s="3">
        <f t="shared" si="1"/>
        <v>53</v>
      </c>
    </row>
    <row r="124" spans="1:6">
      <c r="A124" s="6">
        <v>121</v>
      </c>
      <c r="B124" s="6">
        <v>40050223</v>
      </c>
      <c r="C124" s="3" t="s">
        <v>180</v>
      </c>
      <c r="D124" s="3">
        <v>16</v>
      </c>
      <c r="E124" s="3">
        <v>16</v>
      </c>
      <c r="F124" s="3">
        <f t="shared" si="1"/>
        <v>32</v>
      </c>
    </row>
    <row r="125" spans="1:6">
      <c r="A125" s="6">
        <v>122</v>
      </c>
      <c r="B125" s="6">
        <v>40050224</v>
      </c>
      <c r="C125" s="3" t="s">
        <v>181</v>
      </c>
      <c r="D125" s="3">
        <v>50</v>
      </c>
      <c r="E125" s="3">
        <v>54</v>
      </c>
      <c r="F125" s="3">
        <f t="shared" si="1"/>
        <v>104</v>
      </c>
    </row>
    <row r="126" spans="1:6">
      <c r="A126" s="6">
        <v>123</v>
      </c>
      <c r="B126" s="6">
        <v>40050225</v>
      </c>
      <c r="C126" s="3" t="s">
        <v>182</v>
      </c>
      <c r="D126" s="3">
        <v>36</v>
      </c>
      <c r="E126" s="3">
        <v>40</v>
      </c>
      <c r="F126" s="3">
        <f t="shared" si="1"/>
        <v>76</v>
      </c>
    </row>
    <row r="127" spans="1:6">
      <c r="A127" s="6">
        <v>124</v>
      </c>
      <c r="B127" s="6">
        <v>40050227</v>
      </c>
      <c r="C127" s="3" t="s">
        <v>183</v>
      </c>
      <c r="D127" s="3">
        <v>36</v>
      </c>
      <c r="E127" s="3">
        <v>31</v>
      </c>
      <c r="F127" s="3">
        <f t="shared" si="1"/>
        <v>67</v>
      </c>
    </row>
    <row r="128" spans="1:6">
      <c r="A128" s="6">
        <v>125</v>
      </c>
      <c r="B128" s="6">
        <v>40050229</v>
      </c>
      <c r="C128" s="3" t="s">
        <v>184</v>
      </c>
      <c r="D128" s="3">
        <v>29</v>
      </c>
      <c r="E128" s="3">
        <v>12</v>
      </c>
      <c r="F128" s="3">
        <f t="shared" si="1"/>
        <v>41</v>
      </c>
    </row>
    <row r="129" spans="1:6">
      <c r="A129" s="6">
        <v>126</v>
      </c>
      <c r="B129" s="6">
        <v>40050230</v>
      </c>
      <c r="C129" s="3" t="s">
        <v>185</v>
      </c>
      <c r="D129" s="3">
        <v>63</v>
      </c>
      <c r="E129" s="3">
        <v>55</v>
      </c>
      <c r="F129" s="3">
        <f t="shared" si="1"/>
        <v>118</v>
      </c>
    </row>
    <row r="130" spans="1:6">
      <c r="A130" s="6">
        <v>127</v>
      </c>
      <c r="B130" s="6">
        <v>40050232</v>
      </c>
      <c r="C130" s="3" t="s">
        <v>187</v>
      </c>
      <c r="D130" s="3">
        <v>22</v>
      </c>
      <c r="E130" s="3">
        <v>23</v>
      </c>
      <c r="F130" s="3">
        <f t="shared" si="1"/>
        <v>45</v>
      </c>
    </row>
    <row r="131" spans="1:6">
      <c r="A131" s="6">
        <v>128</v>
      </c>
      <c r="B131" s="6">
        <v>40050233</v>
      </c>
      <c r="C131" s="3" t="s">
        <v>188</v>
      </c>
      <c r="D131" s="3">
        <v>36</v>
      </c>
      <c r="E131" s="3">
        <v>18</v>
      </c>
      <c r="F131" s="3">
        <f t="shared" si="1"/>
        <v>54</v>
      </c>
    </row>
    <row r="132" spans="1:6">
      <c r="A132" s="6">
        <v>129</v>
      </c>
      <c r="B132" s="6">
        <v>40050235</v>
      </c>
      <c r="C132" s="3" t="s">
        <v>189</v>
      </c>
      <c r="D132" s="3">
        <v>33</v>
      </c>
      <c r="E132" s="3">
        <v>27</v>
      </c>
      <c r="F132" s="3">
        <f t="shared" si="1"/>
        <v>60</v>
      </c>
    </row>
    <row r="133" spans="1:6">
      <c r="A133" s="6">
        <v>130</v>
      </c>
      <c r="B133" s="6">
        <v>40050237</v>
      </c>
      <c r="C133" s="3" t="s">
        <v>191</v>
      </c>
      <c r="D133" s="3">
        <v>23</v>
      </c>
      <c r="E133" s="3">
        <v>24</v>
      </c>
      <c r="F133" s="3">
        <f t="shared" ref="F133:F156" si="2">SUM(D133:E133)</f>
        <v>47</v>
      </c>
    </row>
    <row r="134" spans="1:6">
      <c r="A134" s="6">
        <v>131</v>
      </c>
      <c r="B134" s="6">
        <v>40050238</v>
      </c>
      <c r="C134" s="3" t="s">
        <v>192</v>
      </c>
      <c r="D134" s="3">
        <v>29</v>
      </c>
      <c r="E134" s="3">
        <v>23</v>
      </c>
      <c r="F134" s="3">
        <f t="shared" si="2"/>
        <v>52</v>
      </c>
    </row>
    <row r="135" spans="1:6">
      <c r="A135" s="6">
        <v>132</v>
      </c>
      <c r="B135" s="6">
        <v>40050241</v>
      </c>
      <c r="C135" s="3" t="s">
        <v>195</v>
      </c>
      <c r="D135" s="3">
        <v>54</v>
      </c>
      <c r="E135" s="3">
        <v>54</v>
      </c>
      <c r="F135" s="3">
        <f t="shared" si="2"/>
        <v>108</v>
      </c>
    </row>
    <row r="136" spans="1:6">
      <c r="A136" s="6">
        <v>133</v>
      </c>
      <c r="B136" s="6">
        <v>40050244</v>
      </c>
      <c r="C136" s="3" t="s">
        <v>197</v>
      </c>
      <c r="D136" s="3">
        <v>54</v>
      </c>
      <c r="E136" s="3">
        <v>59</v>
      </c>
      <c r="F136" s="3">
        <f t="shared" si="2"/>
        <v>113</v>
      </c>
    </row>
    <row r="137" spans="1:6">
      <c r="A137" s="6">
        <v>134</v>
      </c>
      <c r="B137" s="6">
        <v>40050245</v>
      </c>
      <c r="C137" s="3" t="s">
        <v>198</v>
      </c>
      <c r="D137" s="3">
        <v>30</v>
      </c>
      <c r="E137" s="3">
        <v>22</v>
      </c>
      <c r="F137" s="3">
        <f t="shared" si="2"/>
        <v>52</v>
      </c>
    </row>
    <row r="138" spans="1:6">
      <c r="A138" s="6">
        <v>135</v>
      </c>
      <c r="B138" s="6">
        <v>40050248</v>
      </c>
      <c r="C138" s="3" t="s">
        <v>199</v>
      </c>
      <c r="D138" s="3">
        <v>25</v>
      </c>
      <c r="E138" s="3">
        <v>42</v>
      </c>
      <c r="F138" s="3">
        <f t="shared" si="2"/>
        <v>67</v>
      </c>
    </row>
    <row r="139" spans="1:6">
      <c r="A139" s="6">
        <v>136</v>
      </c>
      <c r="B139" s="6">
        <v>40050249</v>
      </c>
      <c r="C139" s="3" t="s">
        <v>200</v>
      </c>
      <c r="D139" s="3">
        <v>53</v>
      </c>
      <c r="E139" s="3">
        <v>49</v>
      </c>
      <c r="F139" s="3">
        <f t="shared" si="2"/>
        <v>102</v>
      </c>
    </row>
    <row r="140" spans="1:6">
      <c r="A140" s="6">
        <v>137</v>
      </c>
      <c r="B140" s="6">
        <v>40050251</v>
      </c>
      <c r="C140" s="3" t="s">
        <v>202</v>
      </c>
      <c r="D140" s="3">
        <v>13</v>
      </c>
      <c r="E140" s="3">
        <v>18</v>
      </c>
      <c r="F140" s="3">
        <f t="shared" si="2"/>
        <v>31</v>
      </c>
    </row>
    <row r="141" spans="1:6">
      <c r="A141" s="6">
        <v>138</v>
      </c>
      <c r="B141" s="6">
        <v>40050252</v>
      </c>
      <c r="C141" s="3" t="s">
        <v>203</v>
      </c>
      <c r="D141" s="3">
        <v>30</v>
      </c>
      <c r="E141" s="3">
        <v>20</v>
      </c>
      <c r="F141" s="3">
        <f t="shared" si="2"/>
        <v>50</v>
      </c>
    </row>
    <row r="142" spans="1:6">
      <c r="A142" s="6">
        <v>139</v>
      </c>
      <c r="B142" s="6">
        <v>40050253</v>
      </c>
      <c r="C142" s="3" t="s">
        <v>204</v>
      </c>
      <c r="D142" s="3">
        <v>29</v>
      </c>
      <c r="E142" s="3">
        <v>21</v>
      </c>
      <c r="F142" s="3">
        <f t="shared" si="2"/>
        <v>50</v>
      </c>
    </row>
    <row r="143" spans="1:6">
      <c r="A143" s="6">
        <v>140</v>
      </c>
      <c r="B143" s="6">
        <v>40050255</v>
      </c>
      <c r="C143" s="3" t="s">
        <v>206</v>
      </c>
      <c r="D143" s="3">
        <v>15</v>
      </c>
      <c r="E143" s="3">
        <v>11</v>
      </c>
      <c r="F143" s="3">
        <f t="shared" si="2"/>
        <v>26</v>
      </c>
    </row>
    <row r="144" spans="1:6">
      <c r="A144" s="6">
        <v>141</v>
      </c>
      <c r="B144" s="6">
        <v>40050256</v>
      </c>
      <c r="C144" s="3" t="s">
        <v>207</v>
      </c>
      <c r="D144" s="3">
        <v>17</v>
      </c>
      <c r="E144" s="3">
        <v>16</v>
      </c>
      <c r="F144" s="3">
        <f t="shared" si="2"/>
        <v>33</v>
      </c>
    </row>
    <row r="145" spans="1:6">
      <c r="A145" s="6">
        <v>142</v>
      </c>
      <c r="B145" s="6">
        <v>40050259</v>
      </c>
      <c r="C145" s="3" t="s">
        <v>209</v>
      </c>
      <c r="D145" s="3">
        <v>27</v>
      </c>
      <c r="E145" s="3">
        <v>14</v>
      </c>
      <c r="F145" s="3">
        <f t="shared" si="2"/>
        <v>41</v>
      </c>
    </row>
    <row r="146" spans="1:6">
      <c r="A146" s="6">
        <v>143</v>
      </c>
      <c r="B146" s="6">
        <v>40050261</v>
      </c>
      <c r="C146" s="3" t="s">
        <v>210</v>
      </c>
      <c r="D146" s="3">
        <v>22</v>
      </c>
      <c r="E146" s="3">
        <v>14</v>
      </c>
      <c r="F146" s="3">
        <f t="shared" si="2"/>
        <v>36</v>
      </c>
    </row>
    <row r="147" spans="1:6">
      <c r="A147" s="6">
        <v>144</v>
      </c>
      <c r="B147" s="6">
        <v>40050264</v>
      </c>
      <c r="C147" s="3" t="s">
        <v>213</v>
      </c>
      <c r="D147" s="3">
        <v>57</v>
      </c>
      <c r="E147" s="3">
        <v>37</v>
      </c>
      <c r="F147" s="3">
        <f t="shared" si="2"/>
        <v>94</v>
      </c>
    </row>
    <row r="148" spans="1:6">
      <c r="A148" s="6">
        <v>145</v>
      </c>
      <c r="B148" s="6">
        <v>40050267</v>
      </c>
      <c r="C148" s="3" t="s">
        <v>215</v>
      </c>
      <c r="D148" s="3">
        <v>38</v>
      </c>
      <c r="E148" s="3">
        <v>40</v>
      </c>
      <c r="F148" s="3">
        <f t="shared" si="2"/>
        <v>78</v>
      </c>
    </row>
    <row r="149" spans="1:6">
      <c r="A149" s="6">
        <v>146</v>
      </c>
      <c r="B149" s="6">
        <v>40050270</v>
      </c>
      <c r="C149" s="3" t="s">
        <v>218</v>
      </c>
      <c r="D149" s="3">
        <v>36</v>
      </c>
      <c r="E149" s="3">
        <v>45</v>
      </c>
      <c r="F149" s="3">
        <f t="shared" si="2"/>
        <v>81</v>
      </c>
    </row>
    <row r="150" spans="1:6">
      <c r="A150" s="6">
        <v>147</v>
      </c>
      <c r="B150" s="6">
        <v>40050273</v>
      </c>
      <c r="C150" s="3" t="s">
        <v>221</v>
      </c>
      <c r="D150" s="3">
        <v>16</v>
      </c>
      <c r="E150" s="3">
        <v>9</v>
      </c>
      <c r="F150" s="3">
        <f t="shared" si="2"/>
        <v>25</v>
      </c>
    </row>
    <row r="151" spans="1:6">
      <c r="A151" s="6">
        <v>148</v>
      </c>
      <c r="B151" s="6">
        <v>40050276</v>
      </c>
      <c r="C151" s="3" t="s">
        <v>223</v>
      </c>
      <c r="D151" s="3">
        <v>32</v>
      </c>
      <c r="E151" s="3">
        <v>25</v>
      </c>
      <c r="F151" s="3">
        <f t="shared" si="2"/>
        <v>57</v>
      </c>
    </row>
    <row r="152" spans="1:6">
      <c r="A152" s="6">
        <v>149</v>
      </c>
      <c r="B152" s="6">
        <v>40050277</v>
      </c>
      <c r="C152" s="3" t="s">
        <v>224</v>
      </c>
      <c r="D152" s="3">
        <v>12</v>
      </c>
      <c r="E152" s="3">
        <v>10</v>
      </c>
      <c r="F152" s="3">
        <f t="shared" si="2"/>
        <v>22</v>
      </c>
    </row>
    <row r="153" spans="1:6">
      <c r="A153" s="6">
        <v>150</v>
      </c>
      <c r="B153" s="6">
        <v>40050278</v>
      </c>
      <c r="C153" s="3" t="s">
        <v>225</v>
      </c>
      <c r="D153" s="3">
        <v>52</v>
      </c>
      <c r="E153" s="3">
        <v>46</v>
      </c>
      <c r="F153" s="3">
        <f t="shared" si="2"/>
        <v>98</v>
      </c>
    </row>
    <row r="154" spans="1:6">
      <c r="A154" s="6">
        <v>151</v>
      </c>
      <c r="B154" s="6">
        <v>40050279</v>
      </c>
      <c r="C154" s="3" t="s">
        <v>226</v>
      </c>
      <c r="D154" s="3">
        <v>32</v>
      </c>
      <c r="E154" s="3">
        <v>16</v>
      </c>
      <c r="F154" s="3">
        <f t="shared" si="2"/>
        <v>48</v>
      </c>
    </row>
    <row r="155" spans="1:6">
      <c r="A155" s="6">
        <v>152</v>
      </c>
      <c r="B155" s="6">
        <v>40050280</v>
      </c>
      <c r="C155" s="3" t="s">
        <v>227</v>
      </c>
      <c r="D155" s="3">
        <v>57</v>
      </c>
      <c r="E155" s="3">
        <v>35</v>
      </c>
      <c r="F155" s="3">
        <f t="shared" si="2"/>
        <v>92</v>
      </c>
    </row>
    <row r="156" spans="1:6">
      <c r="A156" s="6">
        <v>153</v>
      </c>
      <c r="B156" s="6">
        <v>40050281</v>
      </c>
      <c r="C156" s="3" t="s">
        <v>228</v>
      </c>
      <c r="D156" s="3">
        <v>46</v>
      </c>
      <c r="E156" s="3">
        <v>37</v>
      </c>
      <c r="F156" s="3">
        <f t="shared" si="2"/>
        <v>83</v>
      </c>
    </row>
    <row r="157" spans="1:6">
      <c r="A157" s="4"/>
      <c r="B157" s="4"/>
      <c r="C157" s="4" t="s">
        <v>229</v>
      </c>
      <c r="D157" s="11">
        <f>SUM(D4:D156)</f>
        <v>5485</v>
      </c>
      <c r="E157" s="11">
        <f>SUM(E4:E156)</f>
        <v>4916</v>
      </c>
      <c r="F157" s="11">
        <f>SUM(F4:F156)</f>
        <v>10401</v>
      </c>
    </row>
  </sheetData>
  <pageMargins left="1.1811023622047245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13"/>
  <sheetViews>
    <sheetView topLeftCell="A4" workbookViewId="0">
      <selection activeCell="O20" sqref="O20"/>
    </sheetView>
  </sheetViews>
  <sheetFormatPr defaultColWidth="9" defaultRowHeight="16.8"/>
  <cols>
    <col min="1" max="1" width="15" style="35" customWidth="1"/>
    <col min="2" max="2" width="9" style="35"/>
    <col min="3" max="3" width="13.33203125" style="35" customWidth="1"/>
    <col min="4" max="4" width="10" style="35" customWidth="1"/>
    <col min="5" max="6" width="9" style="35"/>
    <col min="7" max="7" width="11.44140625" style="35" customWidth="1"/>
    <col min="8" max="8" width="11.5546875" style="35" customWidth="1"/>
    <col min="9" max="16384" width="9" style="35"/>
  </cols>
  <sheetData>
    <row r="1" spans="1:10" ht="27">
      <c r="A1" s="385" t="s">
        <v>397</v>
      </c>
      <c r="B1" s="385"/>
      <c r="C1" s="385"/>
      <c r="D1" s="385"/>
      <c r="E1" s="385"/>
      <c r="F1" s="385"/>
      <c r="G1" s="385"/>
      <c r="H1" s="385"/>
      <c r="I1" s="385"/>
      <c r="J1" s="385"/>
    </row>
    <row r="2" spans="1:10" ht="24.6">
      <c r="A2" s="18"/>
      <c r="B2" s="18"/>
      <c r="C2" s="18"/>
      <c r="D2" s="18"/>
      <c r="E2" s="18"/>
      <c r="F2" s="18"/>
    </row>
    <row r="3" spans="1:10" ht="24.6">
      <c r="A3" s="36" t="s">
        <v>234</v>
      </c>
      <c r="B3" s="36" t="s">
        <v>245</v>
      </c>
      <c r="C3" s="37" t="s">
        <v>1</v>
      </c>
      <c r="D3" s="37" t="s">
        <v>339</v>
      </c>
      <c r="E3" s="37" t="s">
        <v>338</v>
      </c>
      <c r="F3" s="38" t="s">
        <v>340</v>
      </c>
      <c r="G3" s="37" t="s">
        <v>342</v>
      </c>
      <c r="H3" s="37" t="s">
        <v>341</v>
      </c>
    </row>
    <row r="4" spans="1:10" ht="24.6">
      <c r="A4" s="39" t="s">
        <v>276</v>
      </c>
      <c r="B4" s="39" t="s">
        <v>327</v>
      </c>
      <c r="C4" s="40">
        <v>5</v>
      </c>
      <c r="D4" s="41">
        <v>5578</v>
      </c>
      <c r="E4" s="120"/>
      <c r="F4" s="42">
        <v>166</v>
      </c>
      <c r="G4" s="88" t="e">
        <f>D4/E4</f>
        <v>#DIV/0!</v>
      </c>
      <c r="H4" s="89">
        <f>D4/F4</f>
        <v>33.602409638554214</v>
      </c>
      <c r="I4" s="43"/>
    </row>
    <row r="5" spans="1:10" ht="24.6">
      <c r="A5" s="39" t="s">
        <v>277</v>
      </c>
      <c r="B5" s="39" t="s">
        <v>327</v>
      </c>
      <c r="C5" s="28">
        <v>3</v>
      </c>
      <c r="D5" s="41">
        <v>1545</v>
      </c>
      <c r="E5" s="120"/>
      <c r="F5" s="42">
        <v>61</v>
      </c>
      <c r="G5" s="88" t="e">
        <f t="shared" ref="G5:G12" si="0">D5/E5</f>
        <v>#DIV/0!</v>
      </c>
      <c r="H5" s="89">
        <f t="shared" ref="H5:H12" si="1">D5/F5</f>
        <v>25.327868852459016</v>
      </c>
      <c r="I5" s="43"/>
    </row>
    <row r="6" spans="1:10" ht="24.6">
      <c r="A6" s="39" t="s">
        <v>278</v>
      </c>
      <c r="B6" s="39" t="s">
        <v>327</v>
      </c>
      <c r="C6" s="28">
        <v>2</v>
      </c>
      <c r="D6" s="41">
        <v>1373</v>
      </c>
      <c r="E6" s="120"/>
      <c r="F6" s="42">
        <v>50</v>
      </c>
      <c r="G6" s="88" t="e">
        <f t="shared" si="0"/>
        <v>#DIV/0!</v>
      </c>
      <c r="H6" s="89">
        <f t="shared" si="1"/>
        <v>27.46</v>
      </c>
      <c r="I6" s="43"/>
    </row>
    <row r="7" spans="1:10" ht="24.6">
      <c r="A7" s="39" t="s">
        <v>279</v>
      </c>
      <c r="B7" s="39" t="s">
        <v>327</v>
      </c>
      <c r="C7" s="28">
        <v>2</v>
      </c>
      <c r="D7" s="44">
        <v>1386</v>
      </c>
      <c r="E7" s="120"/>
      <c r="F7" s="28">
        <v>47</v>
      </c>
      <c r="G7" s="88" t="e">
        <f t="shared" si="0"/>
        <v>#DIV/0!</v>
      </c>
      <c r="H7" s="89">
        <f t="shared" si="1"/>
        <v>29.48936170212766</v>
      </c>
      <c r="I7" s="43"/>
    </row>
    <row r="8" spans="1:10" ht="24.6">
      <c r="A8" s="39" t="s">
        <v>280</v>
      </c>
      <c r="B8" s="39" t="s">
        <v>327</v>
      </c>
      <c r="C8" s="28">
        <v>4</v>
      </c>
      <c r="D8" s="44">
        <v>2591</v>
      </c>
      <c r="E8" s="120"/>
      <c r="F8" s="28">
        <v>87</v>
      </c>
      <c r="G8" s="88" t="e">
        <f t="shared" si="0"/>
        <v>#DIV/0!</v>
      </c>
      <c r="H8" s="89">
        <f t="shared" si="1"/>
        <v>29.7816091954023</v>
      </c>
      <c r="I8" s="43"/>
    </row>
    <row r="9" spans="1:10" ht="24.6">
      <c r="A9" s="39" t="s">
        <v>273</v>
      </c>
      <c r="B9" s="39" t="s">
        <v>327</v>
      </c>
      <c r="C9" s="28">
        <v>1</v>
      </c>
      <c r="D9" s="44">
        <v>823</v>
      </c>
      <c r="E9" s="120"/>
      <c r="F9" s="28">
        <v>25</v>
      </c>
      <c r="G9" s="88" t="e">
        <f t="shared" si="0"/>
        <v>#DIV/0!</v>
      </c>
      <c r="H9" s="89">
        <f t="shared" si="1"/>
        <v>32.92</v>
      </c>
      <c r="I9" s="43"/>
    </row>
    <row r="10" spans="1:10" ht="24.6">
      <c r="A10" s="39" t="s">
        <v>281</v>
      </c>
      <c r="B10" s="39" t="s">
        <v>327</v>
      </c>
      <c r="C10" s="28">
        <v>4</v>
      </c>
      <c r="D10" s="41">
        <v>2238</v>
      </c>
      <c r="E10" s="120"/>
      <c r="F10" s="42">
        <v>75</v>
      </c>
      <c r="G10" s="88" t="e">
        <f t="shared" si="0"/>
        <v>#DIV/0!</v>
      </c>
      <c r="H10" s="89">
        <f t="shared" si="1"/>
        <v>29.84</v>
      </c>
      <c r="I10" s="43"/>
    </row>
    <row r="11" spans="1:10" ht="24.6">
      <c r="A11" s="39" t="s">
        <v>282</v>
      </c>
      <c r="B11" s="39" t="s">
        <v>327</v>
      </c>
      <c r="C11" s="28">
        <v>2</v>
      </c>
      <c r="D11" s="44">
        <v>1927</v>
      </c>
      <c r="E11" s="120"/>
      <c r="F11" s="42">
        <v>59</v>
      </c>
      <c r="G11" s="88" t="e">
        <f t="shared" si="0"/>
        <v>#DIV/0!</v>
      </c>
      <c r="H11" s="89">
        <f t="shared" si="1"/>
        <v>32.66101694915254</v>
      </c>
      <c r="I11" s="43"/>
    </row>
    <row r="12" spans="1:10" ht="24.6">
      <c r="A12" s="39" t="s">
        <v>283</v>
      </c>
      <c r="B12" s="39" t="s">
        <v>327</v>
      </c>
      <c r="C12" s="28">
        <v>4</v>
      </c>
      <c r="D12" s="41">
        <v>2169</v>
      </c>
      <c r="E12" s="120"/>
      <c r="F12" s="28">
        <v>70</v>
      </c>
      <c r="G12" s="88" t="e">
        <f t="shared" si="0"/>
        <v>#DIV/0!</v>
      </c>
      <c r="H12" s="89">
        <f t="shared" si="1"/>
        <v>30.985714285714284</v>
      </c>
      <c r="I12" s="43"/>
    </row>
    <row r="13" spans="1:10" ht="24.6">
      <c r="A13" s="383" t="s">
        <v>232</v>
      </c>
      <c r="B13" s="384"/>
      <c r="C13" s="45">
        <f>SUM(C4:C12)</f>
        <v>27</v>
      </c>
      <c r="D13" s="46">
        <f>SUM(D4:D12)</f>
        <v>19630</v>
      </c>
      <c r="E13" s="121">
        <f>SUM(E4:E12)</f>
        <v>0</v>
      </c>
      <c r="F13" s="47">
        <f>SUM(F4:F12)</f>
        <v>640</v>
      </c>
      <c r="G13" s="87" t="e">
        <f>AVERAGE(G4:G12)</f>
        <v>#DIV/0!</v>
      </c>
      <c r="H13" s="87">
        <f>AVERAGE(H4:H12)</f>
        <v>30.229775624823333</v>
      </c>
    </row>
  </sheetData>
  <sortState xmlns:xlrd2="http://schemas.microsoft.com/office/spreadsheetml/2017/richdata2" ref="J27:K68">
    <sortCondition ref="J27:J68"/>
  </sortState>
  <mergeCells count="2">
    <mergeCell ref="A13:B13"/>
    <mergeCell ref="A1:J1"/>
  </mergeCells>
  <pageMargins left="1.68" right="0.7" top="0.6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30"/>
  <sheetViews>
    <sheetView zoomScaleNormal="100" workbookViewId="0">
      <selection activeCell="U13" sqref="U13"/>
    </sheetView>
  </sheetViews>
  <sheetFormatPr defaultColWidth="9" defaultRowHeight="24.6"/>
  <cols>
    <col min="1" max="1" width="4" style="18" customWidth="1"/>
    <col min="2" max="2" width="14.88671875" style="18" customWidth="1"/>
    <col min="3" max="3" width="10.33203125" style="18" customWidth="1"/>
    <col min="4" max="5" width="16.33203125" style="18" customWidth="1"/>
    <col min="6" max="6" width="5.5546875" style="50" customWidth="1"/>
    <col min="7" max="7" width="4.33203125" style="50" customWidth="1"/>
    <col min="8" max="8" width="10.109375" style="18" customWidth="1"/>
    <col min="9" max="9" width="10" style="18" customWidth="1"/>
    <col min="10" max="10" width="8.77734375" style="18" customWidth="1"/>
    <col min="11" max="11" width="6.88671875" style="51" customWidth="1"/>
    <col min="12" max="12" width="5.6640625" style="51" customWidth="1"/>
    <col min="13" max="13" width="12.6640625" style="52" customWidth="1"/>
    <col min="14" max="14" width="20.88671875" style="52" customWidth="1"/>
    <col min="15" max="16384" width="9" style="18"/>
  </cols>
  <sheetData>
    <row r="1" spans="1:14" ht="25.5" customHeight="1">
      <c r="A1" s="29" t="s">
        <v>374</v>
      </c>
    </row>
    <row r="2" spans="1:14" ht="8.25" customHeight="1"/>
    <row r="3" spans="1:14" s="59" customFormat="1" ht="48" customHeight="1">
      <c r="A3" s="53" t="s">
        <v>235</v>
      </c>
      <c r="B3" s="54" t="s">
        <v>482</v>
      </c>
      <c r="C3" s="54" t="s">
        <v>240</v>
      </c>
      <c r="D3" s="55" t="s">
        <v>9</v>
      </c>
      <c r="E3" s="55" t="s">
        <v>241</v>
      </c>
      <c r="F3" s="56" t="s">
        <v>242</v>
      </c>
      <c r="G3" s="56" t="s">
        <v>243</v>
      </c>
      <c r="H3" s="55" t="s">
        <v>244</v>
      </c>
      <c r="I3" s="55" t="s">
        <v>234</v>
      </c>
      <c r="J3" s="55" t="s">
        <v>245</v>
      </c>
      <c r="K3" s="381" t="s">
        <v>246</v>
      </c>
      <c r="L3" s="57" t="s">
        <v>343</v>
      </c>
      <c r="M3" s="56" t="s">
        <v>335</v>
      </c>
      <c r="N3" s="58" t="s">
        <v>336</v>
      </c>
    </row>
    <row r="4" spans="1:14" s="67" customFormat="1" ht="21" customHeight="1">
      <c r="A4" s="60">
        <v>1</v>
      </c>
      <c r="B4" s="1">
        <v>1064620359</v>
      </c>
      <c r="C4" s="61">
        <v>64012001</v>
      </c>
      <c r="D4" s="62" t="s">
        <v>249</v>
      </c>
      <c r="E4" s="62" t="s">
        <v>379</v>
      </c>
      <c r="F4" s="63" t="s">
        <v>328</v>
      </c>
      <c r="G4" s="63">
        <v>5</v>
      </c>
      <c r="H4" s="62" t="s">
        <v>302</v>
      </c>
      <c r="I4" s="61" t="s">
        <v>276</v>
      </c>
      <c r="J4" s="61" t="s">
        <v>327</v>
      </c>
      <c r="K4" s="64">
        <v>64000</v>
      </c>
      <c r="L4" s="60">
        <v>5</v>
      </c>
      <c r="M4" s="65">
        <v>55611786</v>
      </c>
      <c r="N4" s="90">
        <v>612848</v>
      </c>
    </row>
    <row r="5" spans="1:14" s="67" customFormat="1" ht="21" customHeight="1">
      <c r="A5" s="60">
        <v>2</v>
      </c>
      <c r="B5" s="61">
        <v>1064620364</v>
      </c>
      <c r="C5" s="61">
        <v>64012002</v>
      </c>
      <c r="D5" s="62" t="s">
        <v>250</v>
      </c>
      <c r="E5" s="62" t="s">
        <v>485</v>
      </c>
      <c r="F5" s="63">
        <v>1</v>
      </c>
      <c r="G5" s="63">
        <v>2</v>
      </c>
      <c r="H5" s="62" t="s">
        <v>303</v>
      </c>
      <c r="I5" s="62" t="s">
        <v>279</v>
      </c>
      <c r="J5" s="61" t="s">
        <v>327</v>
      </c>
      <c r="K5" s="64">
        <v>64140</v>
      </c>
      <c r="L5" s="60">
        <v>31</v>
      </c>
      <c r="M5" s="65">
        <v>55689118</v>
      </c>
      <c r="N5" s="90">
        <v>689119</v>
      </c>
    </row>
    <row r="6" spans="1:14" s="67" customFormat="1" ht="21" customHeight="1">
      <c r="A6" s="60">
        <v>3</v>
      </c>
      <c r="B6" s="61">
        <v>1064620366</v>
      </c>
      <c r="C6" s="61">
        <v>64012003</v>
      </c>
      <c r="D6" s="62" t="s">
        <v>251</v>
      </c>
      <c r="E6" s="62" t="s">
        <v>457</v>
      </c>
      <c r="F6" s="63">
        <v>3</v>
      </c>
      <c r="G6" s="63">
        <v>16</v>
      </c>
      <c r="H6" s="62" t="s">
        <v>304</v>
      </c>
      <c r="I6" s="61" t="s">
        <v>278</v>
      </c>
      <c r="J6" s="61" t="s">
        <v>327</v>
      </c>
      <c r="K6" s="64">
        <v>64160</v>
      </c>
      <c r="L6" s="60">
        <v>27</v>
      </c>
      <c r="M6" s="65">
        <v>55695022</v>
      </c>
      <c r="N6" s="90">
        <v>695022</v>
      </c>
    </row>
    <row r="7" spans="1:14" s="67" customFormat="1" ht="21" customHeight="1">
      <c r="A7" s="60">
        <v>4</v>
      </c>
      <c r="B7" s="61">
        <v>1064620368</v>
      </c>
      <c r="C7" s="61">
        <v>64012004</v>
      </c>
      <c r="D7" s="62" t="s">
        <v>252</v>
      </c>
      <c r="E7" s="62" t="s">
        <v>371</v>
      </c>
      <c r="F7" s="63">
        <v>147</v>
      </c>
      <c r="G7" s="63">
        <v>4</v>
      </c>
      <c r="H7" s="62" t="s">
        <v>305</v>
      </c>
      <c r="I7" s="61" t="s">
        <v>277</v>
      </c>
      <c r="J7" s="61" t="s">
        <v>327</v>
      </c>
      <c r="K7" s="64">
        <v>64170</v>
      </c>
      <c r="L7" s="60">
        <v>23</v>
      </c>
      <c r="M7" s="90">
        <v>691221</v>
      </c>
      <c r="N7" s="90">
        <v>691288</v>
      </c>
    </row>
    <row r="8" spans="1:14" s="67" customFormat="1" ht="21" customHeight="1">
      <c r="A8" s="60">
        <v>5</v>
      </c>
      <c r="B8" s="61">
        <v>1064620365</v>
      </c>
      <c r="C8" s="61">
        <v>64012005</v>
      </c>
      <c r="D8" s="62" t="s">
        <v>253</v>
      </c>
      <c r="E8" s="62" t="s">
        <v>402</v>
      </c>
      <c r="F8" s="63" t="s">
        <v>247</v>
      </c>
      <c r="G8" s="63">
        <v>3</v>
      </c>
      <c r="H8" s="62" t="s">
        <v>306</v>
      </c>
      <c r="I8" s="62" t="s">
        <v>279</v>
      </c>
      <c r="J8" s="61" t="s">
        <v>327</v>
      </c>
      <c r="K8" s="64">
        <v>64140</v>
      </c>
      <c r="L8" s="60">
        <v>53</v>
      </c>
      <c r="M8" s="90">
        <v>910254</v>
      </c>
      <c r="N8" s="90">
        <v>910255</v>
      </c>
    </row>
    <row r="9" spans="1:14" s="67" customFormat="1" ht="21" customHeight="1">
      <c r="A9" s="60">
        <v>6</v>
      </c>
      <c r="B9" s="61">
        <v>1064620369</v>
      </c>
      <c r="C9" s="61">
        <v>64012006</v>
      </c>
      <c r="D9" s="62" t="s">
        <v>254</v>
      </c>
      <c r="E9" s="62" t="s">
        <v>401</v>
      </c>
      <c r="F9" s="63">
        <v>99</v>
      </c>
      <c r="G9" s="63">
        <v>5</v>
      </c>
      <c r="H9" s="62" t="s">
        <v>307</v>
      </c>
      <c r="I9" s="61" t="s">
        <v>277</v>
      </c>
      <c r="J9" s="61" t="s">
        <v>327</v>
      </c>
      <c r="K9" s="64">
        <v>64170</v>
      </c>
      <c r="L9" s="60">
        <v>30</v>
      </c>
      <c r="M9" s="90">
        <v>655243</v>
      </c>
      <c r="N9" s="90">
        <v>655243</v>
      </c>
    </row>
    <row r="10" spans="1:14" s="67" customFormat="1" ht="21" customHeight="1">
      <c r="A10" s="60">
        <v>7</v>
      </c>
      <c r="B10" s="61">
        <v>1064620361</v>
      </c>
      <c r="C10" s="61">
        <v>64012007</v>
      </c>
      <c r="D10" s="62" t="s">
        <v>255</v>
      </c>
      <c r="E10" s="62" t="s">
        <v>383</v>
      </c>
      <c r="F10" s="63">
        <v>85</v>
      </c>
      <c r="G10" s="63">
        <v>2</v>
      </c>
      <c r="H10" s="62" t="s">
        <v>308</v>
      </c>
      <c r="I10" s="61" t="s">
        <v>276</v>
      </c>
      <c r="J10" s="61" t="s">
        <v>327</v>
      </c>
      <c r="K10" s="64">
        <v>64220</v>
      </c>
      <c r="L10" s="60">
        <v>7</v>
      </c>
      <c r="M10" s="90">
        <v>699403</v>
      </c>
      <c r="N10" s="90">
        <v>699403</v>
      </c>
    </row>
    <row r="11" spans="1:14" s="67" customFormat="1" ht="21" customHeight="1">
      <c r="A11" s="60">
        <v>8</v>
      </c>
      <c r="B11" s="61">
        <v>1064620370</v>
      </c>
      <c r="C11" s="61">
        <v>64012008</v>
      </c>
      <c r="D11" s="62" t="s">
        <v>256</v>
      </c>
      <c r="E11" s="66" t="s">
        <v>398</v>
      </c>
      <c r="F11" s="63">
        <v>180</v>
      </c>
      <c r="G11" s="63">
        <v>3</v>
      </c>
      <c r="H11" s="62" t="s">
        <v>309</v>
      </c>
      <c r="I11" s="61" t="s">
        <v>277</v>
      </c>
      <c r="J11" s="61" t="s">
        <v>327</v>
      </c>
      <c r="K11" s="64">
        <v>64170</v>
      </c>
      <c r="L11" s="60">
        <v>18</v>
      </c>
      <c r="M11" s="90">
        <v>940628</v>
      </c>
      <c r="N11" s="90">
        <v>940627</v>
      </c>
    </row>
    <row r="12" spans="1:14" s="67" customFormat="1" ht="21" customHeight="1">
      <c r="A12" s="60">
        <v>9</v>
      </c>
      <c r="B12" s="61">
        <v>1064620362</v>
      </c>
      <c r="C12" s="61">
        <v>64012009</v>
      </c>
      <c r="D12" s="62" t="s">
        <v>257</v>
      </c>
      <c r="E12" s="62" t="s">
        <v>490</v>
      </c>
      <c r="F12" s="63" t="s">
        <v>247</v>
      </c>
      <c r="G12" s="63">
        <v>2</v>
      </c>
      <c r="H12" s="62" t="s">
        <v>310</v>
      </c>
      <c r="I12" s="61" t="s">
        <v>276</v>
      </c>
      <c r="J12" s="61" t="s">
        <v>327</v>
      </c>
      <c r="K12" s="64">
        <v>64000</v>
      </c>
      <c r="L12" s="60">
        <v>6</v>
      </c>
      <c r="M12" s="90">
        <v>612534</v>
      </c>
      <c r="N12" s="90">
        <v>612534</v>
      </c>
    </row>
    <row r="13" spans="1:14" s="67" customFormat="1" ht="21" customHeight="1">
      <c r="A13" s="60">
        <v>10</v>
      </c>
      <c r="B13" s="61">
        <v>1064620363</v>
      </c>
      <c r="C13" s="61">
        <v>64012010</v>
      </c>
      <c r="D13" s="62" t="s">
        <v>258</v>
      </c>
      <c r="E13" s="67" t="s">
        <v>486</v>
      </c>
      <c r="F13" s="63" t="s">
        <v>247</v>
      </c>
      <c r="G13" s="63">
        <v>3</v>
      </c>
      <c r="H13" s="62" t="s">
        <v>311</v>
      </c>
      <c r="I13" s="61" t="s">
        <v>276</v>
      </c>
      <c r="J13" s="61" t="s">
        <v>327</v>
      </c>
      <c r="K13" s="64">
        <v>64210</v>
      </c>
      <c r="L13" s="60">
        <v>16</v>
      </c>
      <c r="M13" s="90">
        <v>697087</v>
      </c>
      <c r="N13" s="90">
        <v>697087</v>
      </c>
    </row>
    <row r="14" spans="1:14" s="67" customFormat="1" ht="21" customHeight="1">
      <c r="A14" s="60">
        <v>11</v>
      </c>
      <c r="B14" s="61">
        <v>1064620360</v>
      </c>
      <c r="C14" s="61">
        <v>64012011</v>
      </c>
      <c r="D14" s="62" t="s">
        <v>259</v>
      </c>
      <c r="E14" s="62" t="s">
        <v>396</v>
      </c>
      <c r="F14" s="63">
        <v>351</v>
      </c>
      <c r="G14" s="63">
        <v>0</v>
      </c>
      <c r="H14" s="62" t="s">
        <v>312</v>
      </c>
      <c r="I14" s="61" t="s">
        <v>276</v>
      </c>
      <c r="J14" s="61" t="s">
        <v>327</v>
      </c>
      <c r="K14" s="64">
        <v>64000</v>
      </c>
      <c r="L14" s="60">
        <v>2</v>
      </c>
      <c r="M14" s="90">
        <v>611271</v>
      </c>
      <c r="N14" s="90">
        <v>612900</v>
      </c>
    </row>
    <row r="15" spans="1:14" s="67" customFormat="1" ht="21" customHeight="1">
      <c r="A15" s="60">
        <v>12</v>
      </c>
      <c r="B15" s="61">
        <v>1064620367</v>
      </c>
      <c r="C15" s="61">
        <v>64012012</v>
      </c>
      <c r="D15" s="62" t="s">
        <v>260</v>
      </c>
      <c r="E15" s="62" t="s">
        <v>489</v>
      </c>
      <c r="F15" s="63">
        <v>3</v>
      </c>
      <c r="G15" s="63">
        <v>9</v>
      </c>
      <c r="H15" s="62" t="s">
        <v>313</v>
      </c>
      <c r="I15" s="61" t="s">
        <v>278</v>
      </c>
      <c r="J15" s="61" t="s">
        <v>327</v>
      </c>
      <c r="K15" s="64">
        <v>64160</v>
      </c>
      <c r="L15" s="60">
        <v>28</v>
      </c>
      <c r="M15" s="90">
        <v>912531</v>
      </c>
      <c r="N15" s="90">
        <v>912531</v>
      </c>
    </row>
    <row r="16" spans="1:14" s="67" customFormat="1" ht="21" customHeight="1">
      <c r="A16" s="60">
        <v>13</v>
      </c>
      <c r="B16" s="61">
        <v>1064620371</v>
      </c>
      <c r="C16" s="61">
        <v>64022001</v>
      </c>
      <c r="D16" s="62" t="s">
        <v>261</v>
      </c>
      <c r="E16" s="62" t="s">
        <v>403</v>
      </c>
      <c r="F16" s="63">
        <v>417</v>
      </c>
      <c r="G16" s="63">
        <v>2</v>
      </c>
      <c r="H16" s="62" t="s">
        <v>314</v>
      </c>
      <c r="I16" s="61" t="s">
        <v>281</v>
      </c>
      <c r="J16" s="61" t="s">
        <v>327</v>
      </c>
      <c r="K16" s="64">
        <v>64130</v>
      </c>
      <c r="L16" s="60">
        <v>69</v>
      </c>
      <c r="M16" s="90">
        <v>671034</v>
      </c>
      <c r="N16" s="90">
        <v>671248</v>
      </c>
    </row>
    <row r="17" spans="1:14" s="67" customFormat="1" ht="21" customHeight="1">
      <c r="A17" s="60">
        <v>14</v>
      </c>
      <c r="B17" s="61">
        <v>1064620375</v>
      </c>
      <c r="C17" s="61">
        <v>64022002</v>
      </c>
      <c r="D17" s="62" t="s">
        <v>262</v>
      </c>
      <c r="E17" s="62" t="s">
        <v>372</v>
      </c>
      <c r="F17" s="63">
        <v>97</v>
      </c>
      <c r="G17" s="63">
        <v>6</v>
      </c>
      <c r="H17" s="62" t="s">
        <v>315</v>
      </c>
      <c r="I17" s="61" t="s">
        <v>283</v>
      </c>
      <c r="J17" s="61" t="s">
        <v>327</v>
      </c>
      <c r="K17" s="64">
        <v>64120</v>
      </c>
      <c r="L17" s="60">
        <v>20</v>
      </c>
      <c r="M17" s="90">
        <v>628538</v>
      </c>
      <c r="N17" s="90">
        <v>628538</v>
      </c>
    </row>
    <row r="18" spans="1:14" s="67" customFormat="1" ht="21" customHeight="1">
      <c r="A18" s="60">
        <v>15</v>
      </c>
      <c r="B18" s="61">
        <v>1064620379</v>
      </c>
      <c r="C18" s="61">
        <v>64022003</v>
      </c>
      <c r="D18" s="62" t="s">
        <v>263</v>
      </c>
      <c r="E18" s="62" t="s">
        <v>357</v>
      </c>
      <c r="F18" s="63">
        <v>87</v>
      </c>
      <c r="G18" s="63">
        <v>3</v>
      </c>
      <c r="H18" s="62" t="s">
        <v>316</v>
      </c>
      <c r="I18" s="61" t="s">
        <v>280</v>
      </c>
      <c r="J18" s="61" t="s">
        <v>327</v>
      </c>
      <c r="K18" s="64">
        <v>64110</v>
      </c>
      <c r="L18" s="60">
        <v>37</v>
      </c>
      <c r="M18" s="90">
        <v>642028</v>
      </c>
      <c r="N18" s="90">
        <v>643621</v>
      </c>
    </row>
    <row r="19" spans="1:14" s="67" customFormat="1" ht="21" customHeight="1">
      <c r="A19" s="60">
        <v>16</v>
      </c>
      <c r="B19" s="61">
        <v>1064620380</v>
      </c>
      <c r="C19" s="61">
        <v>64022004</v>
      </c>
      <c r="D19" s="62" t="s">
        <v>264</v>
      </c>
      <c r="E19" s="62" t="s">
        <v>483</v>
      </c>
      <c r="F19" s="63">
        <v>36</v>
      </c>
      <c r="G19" s="63">
        <v>7</v>
      </c>
      <c r="H19" s="62" t="s">
        <v>317</v>
      </c>
      <c r="I19" s="61" t="s">
        <v>280</v>
      </c>
      <c r="J19" s="61" t="s">
        <v>327</v>
      </c>
      <c r="K19" s="64">
        <v>64110</v>
      </c>
      <c r="L19" s="60">
        <v>32</v>
      </c>
      <c r="M19" s="90">
        <v>911201</v>
      </c>
      <c r="N19" s="90">
        <v>911201</v>
      </c>
    </row>
    <row r="20" spans="1:14" s="67" customFormat="1" ht="21" customHeight="1">
      <c r="A20" s="60">
        <v>17</v>
      </c>
      <c r="B20" s="61">
        <v>1064620376</v>
      </c>
      <c r="C20" s="61">
        <v>64022005</v>
      </c>
      <c r="D20" s="62" t="s">
        <v>265</v>
      </c>
      <c r="E20" s="62" t="s">
        <v>487</v>
      </c>
      <c r="F20" s="63">
        <v>102</v>
      </c>
      <c r="G20" s="63">
        <v>7</v>
      </c>
      <c r="H20" s="62" t="s">
        <v>318</v>
      </c>
      <c r="I20" s="61" t="s">
        <v>283</v>
      </c>
      <c r="J20" s="61" t="s">
        <v>327</v>
      </c>
      <c r="K20" s="64">
        <v>64120</v>
      </c>
      <c r="L20" s="60">
        <v>34</v>
      </c>
      <c r="M20" s="90">
        <v>685217</v>
      </c>
      <c r="N20" s="90">
        <v>685012</v>
      </c>
    </row>
    <row r="21" spans="1:14" s="67" customFormat="1" ht="21" customHeight="1">
      <c r="A21" s="60">
        <v>18</v>
      </c>
      <c r="B21" s="61">
        <v>1064620377</v>
      </c>
      <c r="C21" s="61">
        <v>64022006</v>
      </c>
      <c r="D21" s="62" t="s">
        <v>266</v>
      </c>
      <c r="E21" s="67" t="s">
        <v>404</v>
      </c>
      <c r="F21" s="63">
        <v>17</v>
      </c>
      <c r="G21" s="63">
        <v>7</v>
      </c>
      <c r="H21" s="62" t="s">
        <v>319</v>
      </c>
      <c r="I21" s="61" t="s">
        <v>283</v>
      </c>
      <c r="J21" s="61" t="s">
        <v>327</v>
      </c>
      <c r="K21" s="64">
        <v>64120</v>
      </c>
      <c r="L21" s="60">
        <v>20</v>
      </c>
      <c r="M21" s="90">
        <v>941606</v>
      </c>
      <c r="N21" s="90">
        <v>941606</v>
      </c>
    </row>
    <row r="22" spans="1:14" s="67" customFormat="1" ht="21" customHeight="1">
      <c r="A22" s="60">
        <v>19</v>
      </c>
      <c r="B22" s="61">
        <v>1064620381</v>
      </c>
      <c r="C22" s="61">
        <v>64022007</v>
      </c>
      <c r="D22" s="62" t="s">
        <v>267</v>
      </c>
      <c r="E22" s="62" t="s">
        <v>381</v>
      </c>
      <c r="F22" s="63" t="s">
        <v>300</v>
      </c>
      <c r="G22" s="63">
        <v>1</v>
      </c>
      <c r="H22" s="62" t="s">
        <v>320</v>
      </c>
      <c r="I22" s="61" t="s">
        <v>280</v>
      </c>
      <c r="J22" s="61" t="s">
        <v>327</v>
      </c>
      <c r="K22" s="64">
        <v>64110</v>
      </c>
      <c r="L22" s="60">
        <v>36</v>
      </c>
      <c r="M22" s="90">
        <v>685040</v>
      </c>
      <c r="N22" s="90">
        <v>685040</v>
      </c>
    </row>
    <row r="23" spans="1:14" s="67" customFormat="1" ht="21" customHeight="1">
      <c r="A23" s="60">
        <v>20</v>
      </c>
      <c r="B23" s="61">
        <v>1064620373</v>
      </c>
      <c r="C23" s="61">
        <v>64022008</v>
      </c>
      <c r="D23" s="62" t="s">
        <v>268</v>
      </c>
      <c r="E23" s="62" t="s">
        <v>384</v>
      </c>
      <c r="F23" s="63">
        <v>343</v>
      </c>
      <c r="G23" s="63">
        <v>1</v>
      </c>
      <c r="H23" s="62" t="s">
        <v>321</v>
      </c>
      <c r="I23" s="61" t="s">
        <v>281</v>
      </c>
      <c r="J23" s="61" t="s">
        <v>327</v>
      </c>
      <c r="K23" s="64">
        <v>64130</v>
      </c>
      <c r="L23" s="60">
        <v>64</v>
      </c>
      <c r="M23" s="90">
        <v>911508</v>
      </c>
      <c r="N23" s="90">
        <v>911501</v>
      </c>
    </row>
    <row r="24" spans="1:14" s="67" customFormat="1" ht="21" customHeight="1">
      <c r="A24" s="60">
        <v>21</v>
      </c>
      <c r="B24" s="61">
        <v>1064620374</v>
      </c>
      <c r="C24" s="61">
        <v>64022009</v>
      </c>
      <c r="D24" s="62" t="s">
        <v>269</v>
      </c>
      <c r="E24" s="67" t="s">
        <v>399</v>
      </c>
      <c r="F24" s="63">
        <v>150</v>
      </c>
      <c r="G24" s="63">
        <v>1</v>
      </c>
      <c r="H24" s="62" t="s">
        <v>322</v>
      </c>
      <c r="I24" s="61" t="s">
        <v>281</v>
      </c>
      <c r="J24" s="61" t="s">
        <v>327</v>
      </c>
      <c r="K24" s="64">
        <v>64130</v>
      </c>
      <c r="L24" s="60">
        <v>80</v>
      </c>
      <c r="M24" s="90">
        <v>677028</v>
      </c>
      <c r="N24" s="90">
        <v>677029</v>
      </c>
    </row>
    <row r="25" spans="1:14" s="67" customFormat="1" ht="21" customHeight="1">
      <c r="A25" s="60">
        <v>22</v>
      </c>
      <c r="B25" s="61">
        <v>1064620378</v>
      </c>
      <c r="C25" s="61">
        <v>64022010</v>
      </c>
      <c r="D25" s="62" t="s">
        <v>270</v>
      </c>
      <c r="E25" s="62" t="s">
        <v>488</v>
      </c>
      <c r="F25" s="63">
        <v>272</v>
      </c>
      <c r="G25" s="63">
        <v>4</v>
      </c>
      <c r="H25" s="62" t="s">
        <v>323</v>
      </c>
      <c r="I25" s="61" t="s">
        <v>283</v>
      </c>
      <c r="J25" s="61" t="s">
        <v>327</v>
      </c>
      <c r="K25" s="64">
        <v>64120</v>
      </c>
      <c r="L25" s="60">
        <v>40</v>
      </c>
      <c r="M25" s="92" t="s">
        <v>373</v>
      </c>
      <c r="N25" s="90">
        <v>615403</v>
      </c>
    </row>
    <row r="26" spans="1:14" s="67" customFormat="1" ht="21" customHeight="1">
      <c r="A26" s="60">
        <v>23</v>
      </c>
      <c r="B26" s="61">
        <v>1064620382</v>
      </c>
      <c r="C26" s="61">
        <v>64022011</v>
      </c>
      <c r="D26" s="62" t="s">
        <v>271</v>
      </c>
      <c r="E26" s="62" t="s">
        <v>484</v>
      </c>
      <c r="F26" s="63" t="s">
        <v>301</v>
      </c>
      <c r="G26" s="63">
        <v>4</v>
      </c>
      <c r="H26" s="62" t="s">
        <v>324</v>
      </c>
      <c r="I26" s="61" t="s">
        <v>280</v>
      </c>
      <c r="J26" s="61" t="s">
        <v>327</v>
      </c>
      <c r="K26" s="64">
        <v>64110</v>
      </c>
      <c r="L26" s="60">
        <v>47</v>
      </c>
      <c r="M26" s="90">
        <v>951088</v>
      </c>
      <c r="N26" s="90">
        <v>951088</v>
      </c>
    </row>
    <row r="27" spans="1:14" s="67" customFormat="1" ht="21" customHeight="1">
      <c r="A27" s="60">
        <v>24</v>
      </c>
      <c r="B27" s="61">
        <v>1064620372</v>
      </c>
      <c r="C27" s="61">
        <v>64022012</v>
      </c>
      <c r="D27" s="62" t="s">
        <v>272</v>
      </c>
      <c r="E27" s="62" t="s">
        <v>380</v>
      </c>
      <c r="F27" s="63">
        <v>113</v>
      </c>
      <c r="G27" s="63">
        <v>11</v>
      </c>
      <c r="H27" s="62" t="s">
        <v>325</v>
      </c>
      <c r="I27" s="61" t="s">
        <v>281</v>
      </c>
      <c r="J27" s="61" t="s">
        <v>327</v>
      </c>
      <c r="K27" s="64">
        <v>64190</v>
      </c>
      <c r="L27" s="60">
        <v>51</v>
      </c>
      <c r="M27" s="90">
        <v>679037</v>
      </c>
      <c r="N27" s="90">
        <v>679037</v>
      </c>
    </row>
    <row r="28" spans="1:14" s="67" customFormat="1" ht="21" customHeight="1">
      <c r="A28" s="60">
        <v>25</v>
      </c>
      <c r="B28" s="61">
        <v>1064620383</v>
      </c>
      <c r="C28" s="61">
        <v>64022013</v>
      </c>
      <c r="D28" s="62" t="s">
        <v>273</v>
      </c>
      <c r="E28" s="62" t="s">
        <v>382</v>
      </c>
      <c r="F28" s="63">
        <v>414</v>
      </c>
      <c r="G28" s="63">
        <v>3</v>
      </c>
      <c r="H28" s="62" t="s">
        <v>273</v>
      </c>
      <c r="I28" s="61" t="s">
        <v>273</v>
      </c>
      <c r="J28" s="61" t="s">
        <v>327</v>
      </c>
      <c r="K28" s="64">
        <v>64180</v>
      </c>
      <c r="L28" s="60">
        <v>57</v>
      </c>
      <c r="M28" s="90">
        <v>652988</v>
      </c>
      <c r="N28" s="90">
        <v>652988</v>
      </c>
    </row>
    <row r="29" spans="1:14" s="67" customFormat="1" ht="21" customHeight="1">
      <c r="A29" s="60">
        <v>26</v>
      </c>
      <c r="B29" s="61">
        <v>1064620384</v>
      </c>
      <c r="C29" s="61">
        <v>64022014</v>
      </c>
      <c r="D29" s="62" t="s">
        <v>274</v>
      </c>
      <c r="E29" s="66" t="s">
        <v>369</v>
      </c>
      <c r="F29" s="63">
        <v>219</v>
      </c>
      <c r="G29" s="63">
        <v>1</v>
      </c>
      <c r="H29" s="62" t="s">
        <v>282</v>
      </c>
      <c r="I29" s="61" t="s">
        <v>282</v>
      </c>
      <c r="J29" s="61" t="s">
        <v>327</v>
      </c>
      <c r="K29" s="64">
        <v>64150</v>
      </c>
      <c r="L29" s="60">
        <v>69</v>
      </c>
      <c r="M29" s="90">
        <v>659217</v>
      </c>
      <c r="N29" s="90">
        <v>659217</v>
      </c>
    </row>
    <row r="30" spans="1:14" s="67" customFormat="1" ht="21" customHeight="1">
      <c r="A30" s="60">
        <v>27</v>
      </c>
      <c r="B30" s="61">
        <v>1064620385</v>
      </c>
      <c r="C30" s="61">
        <v>64022015</v>
      </c>
      <c r="D30" s="62" t="s">
        <v>275</v>
      </c>
      <c r="E30" s="61" t="s">
        <v>400</v>
      </c>
      <c r="F30" s="63" t="s">
        <v>247</v>
      </c>
      <c r="G30" s="63">
        <v>9</v>
      </c>
      <c r="H30" s="62" t="s">
        <v>326</v>
      </c>
      <c r="I30" s="61" t="s">
        <v>282</v>
      </c>
      <c r="J30" s="61" t="s">
        <v>327</v>
      </c>
      <c r="K30" s="64">
        <v>64230</v>
      </c>
      <c r="L30" s="60">
        <v>58</v>
      </c>
      <c r="M30" s="90">
        <v>624107</v>
      </c>
      <c r="N30" s="90">
        <v>624825</v>
      </c>
    </row>
  </sheetData>
  <pageMargins left="1.05" right="0.11811023622047245" top="0.88" bottom="0.550000000000000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E24"/>
  <sheetViews>
    <sheetView workbookViewId="0">
      <selection activeCell="K13" sqref="K13"/>
    </sheetView>
  </sheetViews>
  <sheetFormatPr defaultColWidth="9" defaultRowHeight="18.75" customHeight="1"/>
  <cols>
    <col min="1" max="1" width="27.109375" style="1" customWidth="1"/>
    <col min="2" max="2" width="12.44140625" style="1" customWidth="1"/>
    <col min="3" max="3" width="11.109375" style="1" customWidth="1"/>
    <col min="4" max="4" width="12" style="1" customWidth="1"/>
    <col min="5" max="5" width="16" style="1" customWidth="1"/>
    <col min="6" max="16384" width="9" style="1"/>
  </cols>
  <sheetData>
    <row r="1" spans="1:5" ht="27">
      <c r="A1" s="22" t="s">
        <v>337</v>
      </c>
      <c r="B1" s="18"/>
      <c r="C1" s="18"/>
      <c r="D1" s="18"/>
      <c r="E1" s="18"/>
    </row>
    <row r="2" spans="1:5" ht="18.75" customHeight="1">
      <c r="A2" s="18"/>
      <c r="B2" s="18"/>
      <c r="C2" s="18"/>
      <c r="D2" s="18"/>
      <c r="E2" s="18"/>
    </row>
    <row r="3" spans="1:5" ht="18.75" customHeight="1">
      <c r="A3" s="387" t="s">
        <v>234</v>
      </c>
      <c r="B3" s="386" t="s">
        <v>233</v>
      </c>
      <c r="C3" s="386"/>
      <c r="D3" s="386"/>
      <c r="E3" s="387" t="s">
        <v>1</v>
      </c>
    </row>
    <row r="4" spans="1:5" ht="18.75" customHeight="1">
      <c r="A4" s="387"/>
      <c r="B4" s="30" t="s">
        <v>230</v>
      </c>
      <c r="C4" s="30" t="s">
        <v>231</v>
      </c>
      <c r="D4" s="30" t="s">
        <v>232</v>
      </c>
      <c r="E4" s="387"/>
    </row>
    <row r="5" spans="1:5" ht="24.6">
      <c r="A5" s="39" t="s">
        <v>276</v>
      </c>
      <c r="B5" s="73">
        <v>2251</v>
      </c>
      <c r="C5" s="73">
        <v>3327</v>
      </c>
      <c r="D5" s="39">
        <f>B5+C5</f>
        <v>5578</v>
      </c>
      <c r="E5" s="72">
        <v>5</v>
      </c>
    </row>
    <row r="6" spans="1:5" ht="24.6">
      <c r="A6" s="39" t="s">
        <v>277</v>
      </c>
      <c r="B6" s="73">
        <v>817</v>
      </c>
      <c r="C6" s="73">
        <v>728</v>
      </c>
      <c r="D6" s="39">
        <f t="shared" ref="D6:D13" si="0">B6+C6</f>
        <v>1545</v>
      </c>
      <c r="E6" s="27">
        <v>3</v>
      </c>
    </row>
    <row r="7" spans="1:5" ht="24.6">
      <c r="A7" s="39" t="s">
        <v>278</v>
      </c>
      <c r="B7" s="73">
        <v>628</v>
      </c>
      <c r="C7" s="73">
        <v>745</v>
      </c>
      <c r="D7" s="39">
        <f t="shared" si="0"/>
        <v>1373</v>
      </c>
      <c r="E7" s="27">
        <v>2</v>
      </c>
    </row>
    <row r="8" spans="1:5" ht="24.6">
      <c r="A8" s="39" t="s">
        <v>279</v>
      </c>
      <c r="B8" s="73">
        <v>666</v>
      </c>
      <c r="C8" s="73">
        <v>720</v>
      </c>
      <c r="D8" s="39">
        <f t="shared" si="0"/>
        <v>1386</v>
      </c>
      <c r="E8" s="27">
        <v>2</v>
      </c>
    </row>
    <row r="9" spans="1:5" ht="24.6">
      <c r="A9" s="39" t="s">
        <v>280</v>
      </c>
      <c r="B9" s="73">
        <v>1082</v>
      </c>
      <c r="C9" s="73">
        <v>1509</v>
      </c>
      <c r="D9" s="39">
        <f t="shared" si="0"/>
        <v>2591</v>
      </c>
      <c r="E9" s="27">
        <v>4</v>
      </c>
    </row>
    <row r="10" spans="1:5" ht="24.6">
      <c r="A10" s="39" t="s">
        <v>273</v>
      </c>
      <c r="B10" s="73">
        <v>420</v>
      </c>
      <c r="C10" s="73">
        <v>403</v>
      </c>
      <c r="D10" s="39">
        <f t="shared" si="0"/>
        <v>823</v>
      </c>
      <c r="E10" s="27">
        <v>1</v>
      </c>
    </row>
    <row r="11" spans="1:5" ht="24.6">
      <c r="A11" s="39" t="s">
        <v>281</v>
      </c>
      <c r="B11" s="73">
        <v>1090</v>
      </c>
      <c r="C11" s="73">
        <v>1148</v>
      </c>
      <c r="D11" s="39">
        <f t="shared" si="0"/>
        <v>2238</v>
      </c>
      <c r="E11" s="27">
        <v>4</v>
      </c>
    </row>
    <row r="12" spans="1:5" ht="24.6">
      <c r="A12" s="39" t="s">
        <v>282</v>
      </c>
      <c r="B12" s="73">
        <v>930</v>
      </c>
      <c r="C12" s="73">
        <v>997</v>
      </c>
      <c r="D12" s="39">
        <f t="shared" si="0"/>
        <v>1927</v>
      </c>
      <c r="E12" s="27">
        <v>2</v>
      </c>
    </row>
    <row r="13" spans="1:5" ht="24.6">
      <c r="A13" s="39" t="s">
        <v>283</v>
      </c>
      <c r="B13" s="73">
        <v>1108</v>
      </c>
      <c r="C13" s="73">
        <v>1061</v>
      </c>
      <c r="D13" s="39">
        <f t="shared" si="0"/>
        <v>2169</v>
      </c>
      <c r="E13" s="27">
        <v>4</v>
      </c>
    </row>
    <row r="14" spans="1:5" ht="24.6">
      <c r="A14" s="91" t="s">
        <v>229</v>
      </c>
      <c r="B14" s="46">
        <f>SUM(B5:B13)</f>
        <v>8992</v>
      </c>
      <c r="C14" s="46">
        <f>SUM(C5:C13)</f>
        <v>10638</v>
      </c>
      <c r="D14" s="46">
        <f>SUM(D5:D13)</f>
        <v>19630</v>
      </c>
      <c r="E14" s="74">
        <f>SUM(E5:E13)</f>
        <v>27</v>
      </c>
    </row>
    <row r="15" spans="1:5" ht="18.75" customHeight="1">
      <c r="A15" s="14"/>
      <c r="B15" s="14"/>
      <c r="C15" s="14"/>
      <c r="D15" s="15"/>
      <c r="E15" s="16"/>
    </row>
    <row r="16" spans="1:5" ht="18.75" customHeight="1">
      <c r="A16" s="14"/>
      <c r="B16" s="14"/>
      <c r="C16" s="14"/>
      <c r="D16" s="15"/>
      <c r="E16" s="16"/>
    </row>
    <row r="17" spans="1:5" ht="18.75" customHeight="1">
      <c r="A17" s="14"/>
      <c r="B17" s="14"/>
      <c r="C17" s="14"/>
      <c r="D17" s="15"/>
      <c r="E17" s="16"/>
    </row>
    <row r="18" spans="1:5" ht="18.75" customHeight="1">
      <c r="A18" s="14"/>
      <c r="B18" s="14"/>
      <c r="C18" s="14"/>
      <c r="D18" s="15"/>
      <c r="E18" s="16"/>
    </row>
    <row r="19" spans="1:5" ht="18.75" customHeight="1">
      <c r="A19" s="14"/>
      <c r="B19" s="14"/>
      <c r="C19" s="14"/>
      <c r="D19" s="15"/>
      <c r="E19" s="16"/>
    </row>
    <row r="20" spans="1:5" ht="18.75" customHeight="1">
      <c r="A20" s="14"/>
      <c r="B20" s="14"/>
      <c r="C20" s="14"/>
      <c r="D20" s="15"/>
      <c r="E20" s="16"/>
    </row>
    <row r="21" spans="1:5" ht="18.75" customHeight="1">
      <c r="A21" s="14"/>
      <c r="B21" s="14"/>
      <c r="C21" s="14"/>
      <c r="D21" s="15"/>
      <c r="E21" s="16"/>
    </row>
    <row r="22" spans="1:5" ht="18.75" customHeight="1">
      <c r="A22" s="14"/>
      <c r="B22" s="14"/>
      <c r="C22" s="14"/>
      <c r="D22" s="15"/>
      <c r="E22" s="16"/>
    </row>
    <row r="23" spans="1:5" ht="18.75" customHeight="1">
      <c r="A23" s="14"/>
      <c r="B23" s="14"/>
      <c r="C23" s="14"/>
      <c r="D23" s="15"/>
      <c r="E23" s="16"/>
    </row>
    <row r="24" spans="1:5" ht="18.75" customHeight="1">
      <c r="A24" s="14"/>
      <c r="B24" s="14"/>
      <c r="C24" s="14"/>
      <c r="D24" s="15"/>
      <c r="E24" s="16"/>
    </row>
  </sheetData>
  <mergeCells count="3">
    <mergeCell ref="B3:D3"/>
    <mergeCell ref="E3:E4"/>
    <mergeCell ref="A3:A4"/>
  </mergeCells>
  <pageMargins left="1.97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36"/>
  <sheetViews>
    <sheetView zoomScaleNormal="100" workbookViewId="0">
      <selection activeCell="M6" sqref="M6"/>
    </sheetView>
  </sheetViews>
  <sheetFormatPr defaultColWidth="9" defaultRowHeight="24.6"/>
  <cols>
    <col min="1" max="1" width="9" style="1"/>
    <col min="2" max="2" width="14.6640625" style="5" customWidth="1"/>
    <col min="3" max="3" width="25.6640625" style="1" bestFit="1" customWidth="1"/>
    <col min="4" max="4" width="6.77734375" style="1" bestFit="1" customWidth="1"/>
    <col min="5" max="5" width="7.5546875" style="1" customWidth="1"/>
    <col min="6" max="6" width="8.44140625" style="1" customWidth="1"/>
    <col min="7" max="7" width="6.77734375" style="1" bestFit="1" customWidth="1"/>
    <col min="8" max="8" width="7" style="1" customWidth="1"/>
    <col min="9" max="9" width="7.44140625" style="1" customWidth="1"/>
    <col min="10" max="10" width="11.6640625" style="1" bestFit="1" customWidth="1"/>
    <col min="11" max="12" width="9" style="1"/>
    <col min="13" max="13" width="8.33203125" style="1" customWidth="1"/>
    <col min="14" max="14" width="33.21875" style="1" customWidth="1"/>
    <col min="15" max="15" width="33.21875" style="1" bestFit="1" customWidth="1"/>
    <col min="16" max="16" width="9" style="1" customWidth="1"/>
    <col min="17" max="17" width="13.33203125" style="1" customWidth="1"/>
    <col min="18" max="18" width="13.5546875" style="1" customWidth="1"/>
    <col min="19" max="19" width="14" style="1" customWidth="1"/>
    <col min="20" max="16384" width="9" style="1"/>
  </cols>
  <sheetData>
    <row r="1" spans="1:10" ht="27">
      <c r="A1" s="385" t="s">
        <v>376</v>
      </c>
      <c r="B1" s="385"/>
      <c r="C1" s="385"/>
      <c r="D1" s="385"/>
      <c r="E1" s="385"/>
      <c r="F1" s="385"/>
      <c r="G1" s="385"/>
      <c r="H1" s="385"/>
      <c r="I1" s="385"/>
      <c r="J1" s="385"/>
    </row>
    <row r="2" spans="1:10" ht="15.75" customHeight="1">
      <c r="A2" s="18"/>
      <c r="B2" s="48"/>
      <c r="C2" s="18"/>
      <c r="D2" s="18"/>
      <c r="E2" s="18"/>
      <c r="F2" s="18"/>
      <c r="G2" s="18"/>
      <c r="H2" s="18"/>
      <c r="I2" s="18"/>
      <c r="J2" s="18"/>
    </row>
    <row r="3" spans="1:10">
      <c r="A3" s="391" t="s">
        <v>235</v>
      </c>
      <c r="B3" s="391" t="s">
        <v>8</v>
      </c>
      <c r="C3" s="391" t="s">
        <v>9</v>
      </c>
      <c r="D3" s="388" t="s">
        <v>367</v>
      </c>
      <c r="E3" s="389"/>
      <c r="F3" s="390"/>
      <c r="G3" s="388" t="s">
        <v>368</v>
      </c>
      <c r="H3" s="389"/>
      <c r="I3" s="390"/>
      <c r="J3" s="391" t="s">
        <v>13</v>
      </c>
    </row>
    <row r="4" spans="1:10">
      <c r="A4" s="392"/>
      <c r="B4" s="392"/>
      <c r="C4" s="392"/>
      <c r="D4" s="86" t="s">
        <v>230</v>
      </c>
      <c r="E4" s="86" t="s">
        <v>231</v>
      </c>
      <c r="F4" s="86" t="s">
        <v>232</v>
      </c>
      <c r="G4" s="86" t="s">
        <v>230</v>
      </c>
      <c r="H4" s="86" t="s">
        <v>231</v>
      </c>
      <c r="I4" s="86" t="s">
        <v>232</v>
      </c>
      <c r="J4" s="392"/>
    </row>
    <row r="5" spans="1:10">
      <c r="A5" s="68">
        <v>1</v>
      </c>
      <c r="B5" s="28">
        <v>64012001</v>
      </c>
      <c r="C5" s="27" t="s">
        <v>249</v>
      </c>
      <c r="D5" s="93">
        <v>860</v>
      </c>
      <c r="E5" s="93">
        <v>429</v>
      </c>
      <c r="F5" s="93">
        <v>1289</v>
      </c>
      <c r="G5" s="93">
        <v>771</v>
      </c>
      <c r="H5" s="93">
        <v>544</v>
      </c>
      <c r="I5" s="93">
        <v>1315</v>
      </c>
      <c r="J5" s="73">
        <f>I5+F5</f>
        <v>2604</v>
      </c>
    </row>
    <row r="6" spans="1:10">
      <c r="A6" s="68">
        <v>2</v>
      </c>
      <c r="B6" s="28">
        <v>64012002</v>
      </c>
      <c r="C6" s="27" t="s">
        <v>250</v>
      </c>
      <c r="D6" s="93">
        <v>388</v>
      </c>
      <c r="E6" s="93">
        <v>374</v>
      </c>
      <c r="F6" s="93">
        <v>762</v>
      </c>
      <c r="G6" s="93">
        <v>234</v>
      </c>
      <c r="H6" s="93">
        <v>307</v>
      </c>
      <c r="I6" s="93">
        <v>541</v>
      </c>
      <c r="J6" s="73">
        <f t="shared" ref="J6:J31" si="0">I6+F6</f>
        <v>1303</v>
      </c>
    </row>
    <row r="7" spans="1:10">
      <c r="A7" s="68">
        <v>3</v>
      </c>
      <c r="B7" s="28">
        <v>64012003</v>
      </c>
      <c r="C7" s="27" t="s">
        <v>251</v>
      </c>
      <c r="D7" s="93">
        <v>236</v>
      </c>
      <c r="E7" s="93">
        <v>283</v>
      </c>
      <c r="F7" s="93">
        <v>519</v>
      </c>
      <c r="G7" s="93">
        <v>273</v>
      </c>
      <c r="H7" s="93">
        <v>336</v>
      </c>
      <c r="I7" s="93">
        <v>609</v>
      </c>
      <c r="J7" s="73">
        <f t="shared" si="0"/>
        <v>1128</v>
      </c>
    </row>
    <row r="8" spans="1:10">
      <c r="A8" s="68">
        <v>4</v>
      </c>
      <c r="B8" s="28">
        <v>64012004</v>
      </c>
      <c r="C8" s="27" t="s">
        <v>252</v>
      </c>
      <c r="D8" s="93">
        <v>264</v>
      </c>
      <c r="E8" s="93">
        <v>247</v>
      </c>
      <c r="F8" s="93">
        <v>511</v>
      </c>
      <c r="G8" s="93">
        <v>230</v>
      </c>
      <c r="H8" s="93">
        <v>243</v>
      </c>
      <c r="I8" s="93">
        <v>473</v>
      </c>
      <c r="J8" s="73">
        <f t="shared" si="0"/>
        <v>984</v>
      </c>
    </row>
    <row r="9" spans="1:10">
      <c r="A9" s="68">
        <v>5</v>
      </c>
      <c r="B9" s="28">
        <v>64012005</v>
      </c>
      <c r="C9" s="27" t="s">
        <v>253</v>
      </c>
      <c r="D9" s="93">
        <v>22</v>
      </c>
      <c r="E9" s="93">
        <v>10</v>
      </c>
      <c r="F9" s="93">
        <v>32</v>
      </c>
      <c r="G9" s="93">
        <v>22</v>
      </c>
      <c r="H9" s="93">
        <v>29</v>
      </c>
      <c r="I9" s="93">
        <v>51</v>
      </c>
      <c r="J9" s="73">
        <f t="shared" si="0"/>
        <v>83</v>
      </c>
    </row>
    <row r="10" spans="1:10">
      <c r="A10" s="68">
        <v>6</v>
      </c>
      <c r="B10" s="28">
        <v>64012006</v>
      </c>
      <c r="C10" s="27" t="s">
        <v>254</v>
      </c>
      <c r="D10" s="93">
        <v>66</v>
      </c>
      <c r="E10" s="93">
        <v>36</v>
      </c>
      <c r="F10" s="93">
        <v>102</v>
      </c>
      <c r="G10" s="93">
        <v>44</v>
      </c>
      <c r="H10" s="93">
        <v>48</v>
      </c>
      <c r="I10" s="93">
        <v>92</v>
      </c>
      <c r="J10" s="73">
        <f t="shared" si="0"/>
        <v>194</v>
      </c>
    </row>
    <row r="11" spans="1:10">
      <c r="A11" s="68">
        <v>7</v>
      </c>
      <c r="B11" s="28">
        <v>64012007</v>
      </c>
      <c r="C11" s="27" t="s">
        <v>255</v>
      </c>
      <c r="D11" s="93">
        <v>67</v>
      </c>
      <c r="E11" s="93">
        <v>44</v>
      </c>
      <c r="F11" s="93">
        <v>111</v>
      </c>
      <c r="G11" s="93">
        <v>56</v>
      </c>
      <c r="H11" s="93">
        <v>49</v>
      </c>
      <c r="I11" s="93">
        <v>105</v>
      </c>
      <c r="J11" s="73">
        <f t="shared" si="0"/>
        <v>216</v>
      </c>
    </row>
    <row r="12" spans="1:10">
      <c r="A12" s="68">
        <v>8</v>
      </c>
      <c r="B12" s="28">
        <v>64012008</v>
      </c>
      <c r="C12" s="27" t="s">
        <v>256</v>
      </c>
      <c r="D12" s="93">
        <v>126</v>
      </c>
      <c r="E12" s="93">
        <v>75</v>
      </c>
      <c r="F12" s="93">
        <v>201</v>
      </c>
      <c r="G12" s="93">
        <v>87</v>
      </c>
      <c r="H12" s="93">
        <v>79</v>
      </c>
      <c r="I12" s="93">
        <v>166</v>
      </c>
      <c r="J12" s="73">
        <f t="shared" si="0"/>
        <v>367</v>
      </c>
    </row>
    <row r="13" spans="1:10">
      <c r="A13" s="68">
        <v>9</v>
      </c>
      <c r="B13" s="28">
        <v>64012009</v>
      </c>
      <c r="C13" s="27" t="s">
        <v>257</v>
      </c>
      <c r="D13" s="93">
        <v>37</v>
      </c>
      <c r="E13" s="93">
        <v>26</v>
      </c>
      <c r="F13" s="93">
        <v>63</v>
      </c>
      <c r="G13" s="93">
        <v>25</v>
      </c>
      <c r="H13" s="93">
        <v>28</v>
      </c>
      <c r="I13" s="93">
        <v>53</v>
      </c>
      <c r="J13" s="73">
        <f t="shared" si="0"/>
        <v>116</v>
      </c>
    </row>
    <row r="14" spans="1:10">
      <c r="A14" s="68">
        <v>10</v>
      </c>
      <c r="B14" s="28">
        <v>64012010</v>
      </c>
      <c r="C14" s="27" t="s">
        <v>258</v>
      </c>
      <c r="D14" s="93">
        <v>91</v>
      </c>
      <c r="E14" s="93">
        <v>85</v>
      </c>
      <c r="F14" s="93">
        <v>176</v>
      </c>
      <c r="G14" s="93">
        <v>60</v>
      </c>
      <c r="H14" s="93">
        <v>66</v>
      </c>
      <c r="I14" s="93">
        <v>126</v>
      </c>
      <c r="J14" s="73">
        <f t="shared" si="0"/>
        <v>302</v>
      </c>
    </row>
    <row r="15" spans="1:10">
      <c r="A15" s="68">
        <v>11</v>
      </c>
      <c r="B15" s="28">
        <v>64012011</v>
      </c>
      <c r="C15" s="27" t="s">
        <v>259</v>
      </c>
      <c r="D15" s="93">
        <v>122</v>
      </c>
      <c r="E15" s="93">
        <v>1154</v>
      </c>
      <c r="F15" s="93">
        <v>1276</v>
      </c>
      <c r="G15" s="93">
        <v>162</v>
      </c>
      <c r="H15" s="93">
        <v>902</v>
      </c>
      <c r="I15" s="93">
        <v>1064</v>
      </c>
      <c r="J15" s="73">
        <f t="shared" si="0"/>
        <v>2340</v>
      </c>
    </row>
    <row r="16" spans="1:10">
      <c r="A16" s="68">
        <v>12</v>
      </c>
      <c r="B16" s="28">
        <v>64012012</v>
      </c>
      <c r="C16" s="27" t="s">
        <v>260</v>
      </c>
      <c r="D16" s="93">
        <v>72</v>
      </c>
      <c r="E16" s="93">
        <v>62</v>
      </c>
      <c r="F16" s="93">
        <v>134</v>
      </c>
      <c r="G16" s="93">
        <v>47</v>
      </c>
      <c r="H16" s="93">
        <v>64</v>
      </c>
      <c r="I16" s="93">
        <v>111</v>
      </c>
      <c r="J16" s="73">
        <f t="shared" si="0"/>
        <v>245</v>
      </c>
    </row>
    <row r="17" spans="1:10">
      <c r="A17" s="68">
        <v>13</v>
      </c>
      <c r="B17" s="28">
        <v>64022001</v>
      </c>
      <c r="C17" s="27" t="s">
        <v>261</v>
      </c>
      <c r="D17" s="93">
        <v>386</v>
      </c>
      <c r="E17" s="93">
        <v>394</v>
      </c>
      <c r="F17" s="93">
        <v>780</v>
      </c>
      <c r="G17" s="93">
        <v>274</v>
      </c>
      <c r="H17" s="93">
        <v>384</v>
      </c>
      <c r="I17" s="93">
        <v>658</v>
      </c>
      <c r="J17" s="73">
        <f t="shared" si="0"/>
        <v>1438</v>
      </c>
    </row>
    <row r="18" spans="1:10">
      <c r="A18" s="68">
        <v>14</v>
      </c>
      <c r="B18" s="28">
        <v>64022002</v>
      </c>
      <c r="C18" s="27" t="s">
        <v>262</v>
      </c>
      <c r="D18" s="93">
        <v>457</v>
      </c>
      <c r="E18" s="93">
        <v>403</v>
      </c>
      <c r="F18" s="93">
        <v>860</v>
      </c>
      <c r="G18" s="93">
        <v>311</v>
      </c>
      <c r="H18" s="93">
        <v>332</v>
      </c>
      <c r="I18" s="93">
        <v>643</v>
      </c>
      <c r="J18" s="73">
        <f t="shared" si="0"/>
        <v>1503</v>
      </c>
    </row>
    <row r="19" spans="1:10">
      <c r="A19" s="68">
        <v>15</v>
      </c>
      <c r="B19" s="28">
        <v>64022003</v>
      </c>
      <c r="C19" s="27" t="s">
        <v>263</v>
      </c>
      <c r="D19" s="93">
        <v>485</v>
      </c>
      <c r="E19" s="93">
        <v>688</v>
      </c>
      <c r="F19" s="93">
        <v>1173</v>
      </c>
      <c r="G19" s="93">
        <v>445</v>
      </c>
      <c r="H19" s="93">
        <v>688</v>
      </c>
      <c r="I19" s="93">
        <v>1133</v>
      </c>
      <c r="J19" s="73">
        <f t="shared" si="0"/>
        <v>2306</v>
      </c>
    </row>
    <row r="20" spans="1:10">
      <c r="A20" s="68">
        <v>16</v>
      </c>
      <c r="B20" s="28">
        <v>64022004</v>
      </c>
      <c r="C20" s="27" t="s">
        <v>264</v>
      </c>
      <c r="D20" s="93">
        <v>32</v>
      </c>
      <c r="E20" s="93">
        <v>28</v>
      </c>
      <c r="F20" s="93">
        <v>60</v>
      </c>
      <c r="G20" s="93">
        <v>29</v>
      </c>
      <c r="H20" s="93">
        <v>29</v>
      </c>
      <c r="I20" s="93">
        <v>58</v>
      </c>
      <c r="J20" s="73">
        <f t="shared" si="0"/>
        <v>118</v>
      </c>
    </row>
    <row r="21" spans="1:10">
      <c r="A21" s="68">
        <v>17</v>
      </c>
      <c r="B21" s="28">
        <v>64022005</v>
      </c>
      <c r="C21" s="27" t="s">
        <v>265</v>
      </c>
      <c r="D21" s="93">
        <v>115</v>
      </c>
      <c r="E21" s="93">
        <v>97</v>
      </c>
      <c r="F21" s="93">
        <v>212</v>
      </c>
      <c r="G21" s="93">
        <v>92</v>
      </c>
      <c r="H21" s="93">
        <v>87</v>
      </c>
      <c r="I21" s="93">
        <v>179</v>
      </c>
      <c r="J21" s="73">
        <f t="shared" si="0"/>
        <v>391</v>
      </c>
    </row>
    <row r="22" spans="1:10">
      <c r="A22" s="68">
        <v>18</v>
      </c>
      <c r="B22" s="28">
        <v>64022006</v>
      </c>
      <c r="C22" s="27" t="s">
        <v>266</v>
      </c>
      <c r="D22" s="93">
        <v>40</v>
      </c>
      <c r="E22" s="93">
        <v>38</v>
      </c>
      <c r="F22" s="93">
        <v>78</v>
      </c>
      <c r="G22" s="93">
        <v>20</v>
      </c>
      <c r="H22" s="93">
        <v>26</v>
      </c>
      <c r="I22" s="93">
        <v>46</v>
      </c>
      <c r="J22" s="73">
        <f t="shared" si="0"/>
        <v>124</v>
      </c>
    </row>
    <row r="23" spans="1:10">
      <c r="A23" s="68">
        <v>19</v>
      </c>
      <c r="B23" s="28">
        <v>64022007</v>
      </c>
      <c r="C23" s="27" t="s">
        <v>267</v>
      </c>
      <c r="D23" s="93">
        <v>23</v>
      </c>
      <c r="E23" s="93">
        <v>13</v>
      </c>
      <c r="F23" s="93">
        <v>36</v>
      </c>
      <c r="G23" s="93">
        <v>24</v>
      </c>
      <c r="H23" s="93">
        <v>18</v>
      </c>
      <c r="I23" s="93">
        <v>42</v>
      </c>
      <c r="J23" s="73">
        <f t="shared" si="0"/>
        <v>78</v>
      </c>
    </row>
    <row r="24" spans="1:10">
      <c r="A24" s="68">
        <v>20</v>
      </c>
      <c r="B24" s="28">
        <v>64022008</v>
      </c>
      <c r="C24" s="27" t="s">
        <v>268</v>
      </c>
      <c r="D24" s="93">
        <v>80</v>
      </c>
      <c r="E24" s="93">
        <v>74</v>
      </c>
      <c r="F24" s="93">
        <v>154</v>
      </c>
      <c r="G24" s="93">
        <v>48</v>
      </c>
      <c r="H24" s="93">
        <v>53</v>
      </c>
      <c r="I24" s="93">
        <v>101</v>
      </c>
      <c r="J24" s="73">
        <f t="shared" si="0"/>
        <v>255</v>
      </c>
    </row>
    <row r="25" spans="1:10">
      <c r="A25" s="68">
        <v>21</v>
      </c>
      <c r="B25" s="28">
        <v>64022009</v>
      </c>
      <c r="C25" s="27" t="s">
        <v>269</v>
      </c>
      <c r="D25" s="93">
        <v>121</v>
      </c>
      <c r="E25" s="93">
        <v>75</v>
      </c>
      <c r="F25" s="93">
        <v>196</v>
      </c>
      <c r="G25" s="93">
        <v>80</v>
      </c>
      <c r="H25" s="93">
        <v>67</v>
      </c>
      <c r="I25" s="93">
        <v>147</v>
      </c>
      <c r="J25" s="73">
        <f t="shared" si="0"/>
        <v>343</v>
      </c>
    </row>
    <row r="26" spans="1:10">
      <c r="A26" s="68">
        <v>22</v>
      </c>
      <c r="B26" s="28">
        <v>64022010</v>
      </c>
      <c r="C26" s="27" t="s">
        <v>270</v>
      </c>
      <c r="D26" s="93">
        <v>47</v>
      </c>
      <c r="E26" s="93">
        <v>46</v>
      </c>
      <c r="F26" s="93">
        <v>93</v>
      </c>
      <c r="G26" s="93">
        <v>26</v>
      </c>
      <c r="H26" s="93">
        <v>32</v>
      </c>
      <c r="I26" s="93">
        <v>58</v>
      </c>
      <c r="J26" s="73">
        <f t="shared" si="0"/>
        <v>151</v>
      </c>
    </row>
    <row r="27" spans="1:10">
      <c r="A27" s="68">
        <v>23</v>
      </c>
      <c r="B27" s="28">
        <v>64022011</v>
      </c>
      <c r="C27" s="27" t="s">
        <v>271</v>
      </c>
      <c r="D27" s="93">
        <v>27</v>
      </c>
      <c r="E27" s="93">
        <v>23</v>
      </c>
      <c r="F27" s="93">
        <v>50</v>
      </c>
      <c r="G27" s="93">
        <v>17</v>
      </c>
      <c r="H27" s="93">
        <v>22</v>
      </c>
      <c r="I27" s="93">
        <v>39</v>
      </c>
      <c r="J27" s="73">
        <f t="shared" si="0"/>
        <v>89</v>
      </c>
    </row>
    <row r="28" spans="1:10">
      <c r="A28" s="68">
        <v>24</v>
      </c>
      <c r="B28" s="28">
        <v>64022012</v>
      </c>
      <c r="C28" s="27" t="s">
        <v>272</v>
      </c>
      <c r="D28" s="93">
        <v>56</v>
      </c>
      <c r="E28" s="93">
        <v>46</v>
      </c>
      <c r="F28" s="93">
        <v>102</v>
      </c>
      <c r="G28" s="93">
        <v>45</v>
      </c>
      <c r="H28" s="93">
        <v>55</v>
      </c>
      <c r="I28" s="93">
        <v>100</v>
      </c>
      <c r="J28" s="73">
        <f t="shared" si="0"/>
        <v>202</v>
      </c>
    </row>
    <row r="29" spans="1:10">
      <c r="A29" s="68">
        <v>25</v>
      </c>
      <c r="B29" s="28">
        <v>64022013</v>
      </c>
      <c r="C29" s="27" t="s">
        <v>273</v>
      </c>
      <c r="D29" s="93">
        <v>247</v>
      </c>
      <c r="E29" s="93">
        <v>200</v>
      </c>
      <c r="F29" s="93">
        <v>447</v>
      </c>
      <c r="G29" s="93">
        <v>173</v>
      </c>
      <c r="H29" s="93">
        <v>203</v>
      </c>
      <c r="I29" s="93">
        <v>376</v>
      </c>
      <c r="J29" s="73">
        <f t="shared" si="0"/>
        <v>823</v>
      </c>
    </row>
    <row r="30" spans="1:10">
      <c r="A30" s="68">
        <v>26</v>
      </c>
      <c r="B30" s="28">
        <v>64022014</v>
      </c>
      <c r="C30" s="27" t="s">
        <v>274</v>
      </c>
      <c r="D30" s="93">
        <v>428</v>
      </c>
      <c r="E30" s="93">
        <v>480</v>
      </c>
      <c r="F30" s="93">
        <v>908</v>
      </c>
      <c r="G30" s="93">
        <v>400</v>
      </c>
      <c r="H30" s="93">
        <v>427</v>
      </c>
      <c r="I30" s="93">
        <v>827</v>
      </c>
      <c r="J30" s="73">
        <f t="shared" si="0"/>
        <v>1735</v>
      </c>
    </row>
    <row r="31" spans="1:10">
      <c r="A31" s="68">
        <v>27</v>
      </c>
      <c r="B31" s="28">
        <v>64022015</v>
      </c>
      <c r="C31" s="27" t="s">
        <v>275</v>
      </c>
      <c r="D31" s="93">
        <v>64</v>
      </c>
      <c r="E31" s="93">
        <v>42</v>
      </c>
      <c r="F31" s="93">
        <v>106</v>
      </c>
      <c r="G31" s="93">
        <v>38</v>
      </c>
      <c r="H31" s="93">
        <v>48</v>
      </c>
      <c r="I31" s="93">
        <v>86</v>
      </c>
      <c r="J31" s="73">
        <f t="shared" si="0"/>
        <v>192</v>
      </c>
    </row>
    <row r="32" spans="1:10">
      <c r="A32" s="18"/>
      <c r="B32" s="69"/>
      <c r="C32" s="70" t="s">
        <v>229</v>
      </c>
      <c r="D32" s="382">
        <f>SUM(D5:D31)</f>
        <v>4959</v>
      </c>
      <c r="E32" s="382">
        <f t="shared" ref="E32:I32" si="1">SUM(E5:E31)</f>
        <v>5472</v>
      </c>
      <c r="F32" s="382">
        <f t="shared" si="1"/>
        <v>10431</v>
      </c>
      <c r="G32" s="382">
        <f t="shared" si="1"/>
        <v>4033</v>
      </c>
      <c r="H32" s="382">
        <f t="shared" si="1"/>
        <v>5166</v>
      </c>
      <c r="I32" s="382">
        <f t="shared" si="1"/>
        <v>9199</v>
      </c>
      <c r="J32" s="71">
        <f>F32+I32</f>
        <v>19630</v>
      </c>
    </row>
    <row r="36" spans="7:9">
      <c r="G36" s="17"/>
      <c r="H36" s="17"/>
      <c r="I36" s="17"/>
    </row>
  </sheetData>
  <sortState xmlns:xlrd2="http://schemas.microsoft.com/office/spreadsheetml/2017/richdata2" ref="C4:J23">
    <sortCondition ref="J4:J23"/>
  </sortState>
  <mergeCells count="7">
    <mergeCell ref="A1:J1"/>
    <mergeCell ref="D3:F3"/>
    <mergeCell ref="G3:I3"/>
    <mergeCell ref="C3:C4"/>
    <mergeCell ref="J3:J4"/>
    <mergeCell ref="B3:B4"/>
    <mergeCell ref="A3:A4"/>
  </mergeCells>
  <pageMargins left="0.7" right="0.7" top="0.75" bottom="0.75" header="0.3" footer="0.3"/>
  <pageSetup paperSize="9" orientation="portrait" r:id="rId1"/>
  <headerFooter>
    <oddHeader xml:space="preserve">&amp;R
 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27"/>
  <sheetViews>
    <sheetView workbookViewId="0">
      <selection activeCell="A14" sqref="A14"/>
    </sheetView>
  </sheetViews>
  <sheetFormatPr defaultColWidth="9.109375" defaultRowHeight="21"/>
  <cols>
    <col min="1" max="1" width="31.5546875" style="20" customWidth="1"/>
    <col min="2" max="2" width="27.21875" style="20" customWidth="1"/>
    <col min="3" max="3" width="26.109375" style="20" customWidth="1"/>
    <col min="4" max="4" width="36.33203125" style="20" customWidth="1"/>
    <col min="5" max="5" width="9.109375" style="20"/>
    <col min="6" max="6" width="9.6640625" style="20" customWidth="1"/>
    <col min="7" max="7" width="9.109375" style="20" customWidth="1"/>
    <col min="8" max="8" width="9.109375" style="20"/>
    <col min="9" max="9" width="8.88671875" style="20" customWidth="1"/>
    <col min="10" max="16384" width="9.109375" style="20"/>
  </cols>
  <sheetData>
    <row r="1" spans="1:9">
      <c r="A1" s="131" t="s">
        <v>377</v>
      </c>
      <c r="B1" s="132"/>
      <c r="C1" s="132"/>
      <c r="D1" s="132"/>
    </row>
    <row r="2" spans="1:9" s="19" customFormat="1" ht="21" customHeight="1">
      <c r="A2" s="23" t="s">
        <v>385</v>
      </c>
      <c r="B2" s="23" t="s">
        <v>386</v>
      </c>
      <c r="C2" s="23" t="s">
        <v>393</v>
      </c>
      <c r="D2" s="23" t="s">
        <v>387</v>
      </c>
      <c r="E2" s="21"/>
      <c r="I2" s="25"/>
    </row>
    <row r="3" spans="1:9">
      <c r="A3" s="133" t="s">
        <v>514</v>
      </c>
      <c r="B3" s="133" t="s">
        <v>516</v>
      </c>
      <c r="C3" s="133" t="s">
        <v>504</v>
      </c>
      <c r="D3" s="133" t="s">
        <v>510</v>
      </c>
      <c r="I3" s="25"/>
    </row>
    <row r="4" spans="1:9">
      <c r="A4" s="133" t="s">
        <v>492</v>
      </c>
      <c r="B4" s="133" t="s">
        <v>495</v>
      </c>
      <c r="C4" s="133" t="s">
        <v>505</v>
      </c>
      <c r="D4" s="133" t="s">
        <v>512</v>
      </c>
      <c r="H4" s="19"/>
      <c r="I4" s="25"/>
    </row>
    <row r="5" spans="1:9">
      <c r="A5" s="133" t="s">
        <v>493</v>
      </c>
      <c r="B5" s="133" t="s">
        <v>517</v>
      </c>
      <c r="C5" s="133" t="s">
        <v>506</v>
      </c>
      <c r="D5" s="133" t="s">
        <v>513</v>
      </c>
      <c r="I5" s="25"/>
    </row>
    <row r="6" spans="1:9">
      <c r="A6" s="133" t="s">
        <v>515</v>
      </c>
      <c r="B6" s="133" t="s">
        <v>518</v>
      </c>
      <c r="C6" s="133" t="s">
        <v>507</v>
      </c>
      <c r="D6" s="133" t="s">
        <v>511</v>
      </c>
      <c r="H6" s="19"/>
      <c r="I6" s="25"/>
    </row>
    <row r="7" spans="1:9">
      <c r="A7" s="133" t="s">
        <v>494</v>
      </c>
      <c r="B7" s="133" t="s">
        <v>496</v>
      </c>
      <c r="C7" s="133" t="s">
        <v>508</v>
      </c>
      <c r="D7" s="133"/>
      <c r="I7" s="25"/>
    </row>
    <row r="8" spans="1:9">
      <c r="B8" s="133" t="s">
        <v>497</v>
      </c>
      <c r="C8" s="133" t="s">
        <v>509</v>
      </c>
      <c r="D8" s="133"/>
      <c r="H8" s="19"/>
      <c r="I8" s="25"/>
    </row>
    <row r="9" spans="1:9">
      <c r="A9" s="133"/>
      <c r="B9" s="133" t="s">
        <v>498</v>
      </c>
      <c r="C9" s="133"/>
      <c r="D9" s="133"/>
      <c r="I9" s="25"/>
    </row>
    <row r="10" spans="1:9">
      <c r="A10" s="133"/>
      <c r="B10" s="133" t="s">
        <v>499</v>
      </c>
      <c r="C10" s="133"/>
      <c r="D10" s="133"/>
      <c r="H10" s="19"/>
      <c r="I10" s="25"/>
    </row>
    <row r="11" spans="1:9">
      <c r="A11" s="133"/>
      <c r="B11" s="133" t="s">
        <v>500</v>
      </c>
      <c r="C11" s="133"/>
      <c r="D11" s="133"/>
      <c r="I11" s="25"/>
    </row>
    <row r="12" spans="1:9">
      <c r="A12" s="133"/>
      <c r="B12" s="133" t="s">
        <v>501</v>
      </c>
      <c r="C12" s="133"/>
      <c r="D12" s="133"/>
      <c r="H12" s="19"/>
      <c r="I12" s="25"/>
    </row>
    <row r="13" spans="1:9">
      <c r="A13" s="133"/>
      <c r="B13" s="133" t="s">
        <v>502</v>
      </c>
      <c r="C13" s="133"/>
      <c r="D13" s="133"/>
      <c r="I13" s="25"/>
    </row>
    <row r="14" spans="1:9">
      <c r="A14" s="13"/>
      <c r="B14" s="133" t="s">
        <v>503</v>
      </c>
      <c r="C14" s="133"/>
      <c r="D14" s="133"/>
      <c r="H14" s="19"/>
      <c r="I14" s="25"/>
    </row>
    <row r="15" spans="1:9">
      <c r="A15" s="13"/>
      <c r="B15" s="13"/>
      <c r="C15" s="13"/>
      <c r="D15" s="13"/>
      <c r="I15" s="25"/>
    </row>
    <row r="16" spans="1:9">
      <c r="A16" s="13"/>
      <c r="B16" s="24"/>
      <c r="C16" s="13"/>
      <c r="D16" s="13"/>
      <c r="H16" s="19"/>
      <c r="I16" s="25"/>
    </row>
    <row r="17" spans="1:9">
      <c r="A17" s="13"/>
      <c r="B17" s="24"/>
      <c r="C17" s="13"/>
      <c r="D17" s="13"/>
      <c r="I17" s="25"/>
    </row>
    <row r="18" spans="1:9">
      <c r="A18" s="24"/>
      <c r="B18" s="24"/>
      <c r="C18" s="13"/>
      <c r="D18" s="13"/>
      <c r="H18" s="19"/>
      <c r="I18" s="25"/>
    </row>
    <row r="19" spans="1:9">
      <c r="H19" s="19"/>
      <c r="I19" s="25"/>
    </row>
    <row r="20" spans="1:9">
      <c r="G20" s="25"/>
    </row>
    <row r="21" spans="1:9">
      <c r="F21" s="19"/>
      <c r="G21" s="25"/>
    </row>
    <row r="22" spans="1:9">
      <c r="G22" s="25"/>
    </row>
    <row r="23" spans="1:9">
      <c r="F23" s="19"/>
      <c r="G23" s="25"/>
    </row>
    <row r="25" spans="1:9">
      <c r="H25" s="19"/>
    </row>
    <row r="27" spans="1:9">
      <c r="H27" s="19"/>
    </row>
  </sheetData>
  <sortState xmlns:xlrd2="http://schemas.microsoft.com/office/spreadsheetml/2017/richdata2" ref="D2:E23">
    <sortCondition descending="1" ref="E2:E23"/>
  </sortState>
  <pageMargins left="1.27" right="0.28000000000000003" top="0.67" bottom="0.14000000000000001" header="0.3" footer="0.12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BE50"/>
  <sheetViews>
    <sheetView workbookViewId="0">
      <pane ySplit="4" topLeftCell="A5" activePane="bottomLeft" state="frozen"/>
      <selection pane="bottomLeft" activeCell="AG15" sqref="AG15"/>
    </sheetView>
  </sheetViews>
  <sheetFormatPr defaultColWidth="9.109375" defaultRowHeight="21"/>
  <cols>
    <col min="1" max="1" width="3" style="110" customWidth="1"/>
    <col min="2" max="2" width="13.5546875" style="97" customWidth="1"/>
    <col min="3" max="3" width="4.33203125" style="97" customWidth="1"/>
    <col min="4" max="4" width="4.109375" style="97" customWidth="1"/>
    <col min="5" max="5" width="5.33203125" style="97" bestFit="1" customWidth="1"/>
    <col min="6" max="6" width="3.6640625" style="97" customWidth="1"/>
    <col min="7" max="7" width="4.5546875" style="97" customWidth="1"/>
    <col min="8" max="8" width="4.88671875" style="97" customWidth="1"/>
    <col min="9" max="9" width="5.33203125" style="97" bestFit="1" customWidth="1"/>
    <col min="10" max="10" width="3.6640625" style="97" customWidth="1"/>
    <col min="11" max="11" width="4.6640625" style="97" customWidth="1"/>
    <col min="12" max="12" width="5" style="97" customWidth="1"/>
    <col min="13" max="13" width="5.33203125" style="97" bestFit="1" customWidth="1"/>
    <col min="14" max="14" width="3.6640625" style="118" customWidth="1"/>
    <col min="15" max="16" width="4.5546875" style="97" customWidth="1"/>
    <col min="17" max="17" width="4.33203125" style="97" customWidth="1"/>
    <col min="18" max="18" width="3.6640625" style="97" customWidth="1"/>
    <col min="19" max="19" width="4.109375" style="97" customWidth="1"/>
    <col min="20" max="20" width="4.5546875" style="97" customWidth="1"/>
    <col min="21" max="21" width="4.44140625" style="97" customWidth="1"/>
    <col min="22" max="22" width="3.6640625" style="97" customWidth="1"/>
    <col min="23" max="23" width="4.88671875" style="97" customWidth="1"/>
    <col min="24" max="24" width="4.5546875" style="97" customWidth="1"/>
    <col min="25" max="25" width="4.109375" style="97" customWidth="1"/>
    <col min="26" max="26" width="3.6640625" style="97" customWidth="1"/>
    <col min="27" max="27" width="6.6640625" style="97" bestFit="1" customWidth="1"/>
    <col min="28" max="28" width="4.6640625" style="97" customWidth="1"/>
    <col min="29" max="16384" width="9.109375" style="97"/>
  </cols>
  <sheetData>
    <row r="1" spans="1:57" s="94" customFormat="1" ht="27" customHeight="1">
      <c r="A1" s="395" t="s">
        <v>520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</row>
    <row r="2" spans="1:57" s="94" customFormat="1" ht="15" customHeight="1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112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57" ht="21" customHeight="1">
      <c r="A3" s="399" t="s">
        <v>290</v>
      </c>
      <c r="B3" s="399" t="s">
        <v>9</v>
      </c>
      <c r="C3" s="396" t="s">
        <v>284</v>
      </c>
      <c r="D3" s="397"/>
      <c r="E3" s="397"/>
      <c r="F3" s="398"/>
      <c r="G3" s="396" t="s">
        <v>285</v>
      </c>
      <c r="H3" s="397"/>
      <c r="I3" s="397"/>
      <c r="J3" s="398"/>
      <c r="K3" s="396" t="s">
        <v>286</v>
      </c>
      <c r="L3" s="397"/>
      <c r="M3" s="397"/>
      <c r="N3" s="398"/>
      <c r="O3" s="396" t="s">
        <v>287</v>
      </c>
      <c r="P3" s="397"/>
      <c r="Q3" s="397"/>
      <c r="R3" s="398"/>
      <c r="S3" s="396" t="s">
        <v>288</v>
      </c>
      <c r="T3" s="397"/>
      <c r="U3" s="397"/>
      <c r="V3" s="398"/>
      <c r="W3" s="396" t="s">
        <v>289</v>
      </c>
      <c r="X3" s="397"/>
      <c r="Y3" s="397"/>
      <c r="Z3" s="398"/>
      <c r="AA3" s="401" t="s">
        <v>13</v>
      </c>
      <c r="AB3" s="402"/>
    </row>
    <row r="4" spans="1:57" ht="21" customHeight="1">
      <c r="A4" s="400"/>
      <c r="B4" s="400"/>
      <c r="C4" s="98" t="s">
        <v>230</v>
      </c>
      <c r="D4" s="98" t="s">
        <v>231</v>
      </c>
      <c r="E4" s="98" t="s">
        <v>232</v>
      </c>
      <c r="F4" s="98" t="s">
        <v>291</v>
      </c>
      <c r="G4" s="98" t="s">
        <v>230</v>
      </c>
      <c r="H4" s="98" t="s">
        <v>231</v>
      </c>
      <c r="I4" s="98" t="s">
        <v>232</v>
      </c>
      <c r="J4" s="98" t="s">
        <v>291</v>
      </c>
      <c r="K4" s="98" t="s">
        <v>230</v>
      </c>
      <c r="L4" s="98" t="s">
        <v>231</v>
      </c>
      <c r="M4" s="98" t="s">
        <v>232</v>
      </c>
      <c r="N4" s="113" t="s">
        <v>291</v>
      </c>
      <c r="O4" s="98" t="s">
        <v>230</v>
      </c>
      <c r="P4" s="98" t="s">
        <v>231</v>
      </c>
      <c r="Q4" s="98" t="s">
        <v>232</v>
      </c>
      <c r="R4" s="98" t="s">
        <v>291</v>
      </c>
      <c r="S4" s="98" t="s">
        <v>230</v>
      </c>
      <c r="T4" s="98" t="s">
        <v>231</v>
      </c>
      <c r="U4" s="98" t="s">
        <v>232</v>
      </c>
      <c r="V4" s="98" t="s">
        <v>291</v>
      </c>
      <c r="W4" s="98" t="s">
        <v>230</v>
      </c>
      <c r="X4" s="98" t="s">
        <v>231</v>
      </c>
      <c r="Y4" s="98" t="s">
        <v>232</v>
      </c>
      <c r="Z4" s="98" t="s">
        <v>291</v>
      </c>
      <c r="AA4" s="99" t="s">
        <v>339</v>
      </c>
      <c r="AB4" s="100" t="s">
        <v>291</v>
      </c>
    </row>
    <row r="5" spans="1:57" ht="21" customHeight="1">
      <c r="A5" s="101"/>
      <c r="B5" s="102" t="s">
        <v>370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4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4"/>
    </row>
    <row r="6" spans="1:57" ht="21" customHeight="1">
      <c r="A6" s="105">
        <v>1</v>
      </c>
      <c r="B6" s="106" t="s">
        <v>249</v>
      </c>
      <c r="C6" s="24">
        <v>285</v>
      </c>
      <c r="D6" s="24">
        <v>142</v>
      </c>
      <c r="E6" s="24">
        <v>427</v>
      </c>
      <c r="F6" s="24">
        <v>12</v>
      </c>
      <c r="G6" s="24">
        <v>278</v>
      </c>
      <c r="H6" s="24">
        <v>156</v>
      </c>
      <c r="I6" s="24">
        <v>434</v>
      </c>
      <c r="J6" s="24">
        <v>12</v>
      </c>
      <c r="K6" s="24">
        <v>297</v>
      </c>
      <c r="L6" s="24">
        <v>131</v>
      </c>
      <c r="M6" s="24">
        <v>428</v>
      </c>
      <c r="N6" s="24">
        <v>12</v>
      </c>
      <c r="O6" s="24">
        <v>276</v>
      </c>
      <c r="P6" s="24">
        <v>182</v>
      </c>
      <c r="Q6" s="24">
        <v>458</v>
      </c>
      <c r="R6" s="24">
        <v>12</v>
      </c>
      <c r="S6" s="24">
        <v>243</v>
      </c>
      <c r="T6" s="24">
        <v>193</v>
      </c>
      <c r="U6" s="24">
        <v>436</v>
      </c>
      <c r="V6" s="24">
        <v>12</v>
      </c>
      <c r="W6" s="24">
        <v>252</v>
      </c>
      <c r="X6" s="24">
        <v>169</v>
      </c>
      <c r="Y6" s="24">
        <v>421</v>
      </c>
      <c r="Z6" s="24">
        <v>12</v>
      </c>
      <c r="AA6" s="107">
        <f>E6+I6+M6+Q6+U6+Y6</f>
        <v>2604</v>
      </c>
      <c r="AB6" s="107">
        <f>F6+J6+N6+R6+V6+Z6</f>
        <v>72</v>
      </c>
    </row>
    <row r="7" spans="1:57" ht="21" customHeight="1">
      <c r="A7" s="42">
        <v>2</v>
      </c>
      <c r="B7" s="107" t="s">
        <v>259</v>
      </c>
      <c r="C7" s="24">
        <v>61</v>
      </c>
      <c r="D7" s="24">
        <v>387</v>
      </c>
      <c r="E7" s="24">
        <v>448</v>
      </c>
      <c r="F7" s="24">
        <v>12</v>
      </c>
      <c r="G7" s="24">
        <v>26</v>
      </c>
      <c r="H7" s="24">
        <v>389</v>
      </c>
      <c r="I7" s="24">
        <v>415</v>
      </c>
      <c r="J7" s="24">
        <v>11</v>
      </c>
      <c r="K7" s="24">
        <v>35</v>
      </c>
      <c r="L7" s="24">
        <v>378</v>
      </c>
      <c r="M7" s="24">
        <v>413</v>
      </c>
      <c r="N7" s="24">
        <v>11</v>
      </c>
      <c r="O7" s="24">
        <v>58</v>
      </c>
      <c r="P7" s="24">
        <v>301</v>
      </c>
      <c r="Q7" s="24">
        <v>359</v>
      </c>
      <c r="R7" s="24">
        <v>10</v>
      </c>
      <c r="S7" s="24">
        <v>63</v>
      </c>
      <c r="T7" s="24">
        <v>295</v>
      </c>
      <c r="U7" s="24">
        <v>358</v>
      </c>
      <c r="V7" s="24">
        <v>10</v>
      </c>
      <c r="W7" s="24">
        <v>41</v>
      </c>
      <c r="X7" s="24">
        <v>306</v>
      </c>
      <c r="Y7" s="24">
        <v>347</v>
      </c>
      <c r="Z7" s="24">
        <v>10</v>
      </c>
      <c r="AA7" s="107">
        <f t="shared" ref="AA7:AA10" si="0">E7+I7+M7+Q7+U7+Y7</f>
        <v>2340</v>
      </c>
      <c r="AB7" s="107">
        <f t="shared" ref="AB7:AB10" si="1">F7+J7+N7+R7+V7+Z7</f>
        <v>64</v>
      </c>
    </row>
    <row r="8" spans="1:57" ht="21" customHeight="1">
      <c r="A8" s="125">
        <v>3</v>
      </c>
      <c r="B8" s="108" t="s">
        <v>255</v>
      </c>
      <c r="C8" s="24">
        <v>16</v>
      </c>
      <c r="D8" s="24">
        <v>8</v>
      </c>
      <c r="E8" s="24">
        <v>24</v>
      </c>
      <c r="F8" s="24">
        <v>2</v>
      </c>
      <c r="G8" s="24">
        <v>21</v>
      </c>
      <c r="H8" s="24">
        <v>18</v>
      </c>
      <c r="I8" s="24">
        <v>39</v>
      </c>
      <c r="J8" s="24">
        <v>2</v>
      </c>
      <c r="K8" s="24">
        <v>30</v>
      </c>
      <c r="L8" s="24">
        <v>18</v>
      </c>
      <c r="M8" s="24">
        <v>48</v>
      </c>
      <c r="N8" s="24">
        <v>2</v>
      </c>
      <c r="O8" s="24">
        <v>15</v>
      </c>
      <c r="P8" s="24">
        <v>14</v>
      </c>
      <c r="Q8" s="24">
        <v>29</v>
      </c>
      <c r="R8" s="24">
        <v>2</v>
      </c>
      <c r="S8" s="24">
        <v>21</v>
      </c>
      <c r="T8" s="24">
        <v>21</v>
      </c>
      <c r="U8" s="24">
        <v>42</v>
      </c>
      <c r="V8" s="24">
        <v>2</v>
      </c>
      <c r="W8" s="24">
        <v>20</v>
      </c>
      <c r="X8" s="24">
        <v>14</v>
      </c>
      <c r="Y8" s="24">
        <v>34</v>
      </c>
      <c r="Z8" s="24">
        <v>2</v>
      </c>
      <c r="AA8" s="107">
        <f t="shared" si="0"/>
        <v>216</v>
      </c>
      <c r="AB8" s="107">
        <f t="shared" si="1"/>
        <v>12</v>
      </c>
    </row>
    <row r="9" spans="1:57" s="107" customFormat="1" ht="21" customHeight="1">
      <c r="A9" s="42">
        <v>4</v>
      </c>
      <c r="B9" s="107" t="s">
        <v>257</v>
      </c>
      <c r="C9" s="24">
        <v>9</v>
      </c>
      <c r="D9" s="24">
        <v>8</v>
      </c>
      <c r="E9" s="24">
        <v>17</v>
      </c>
      <c r="F9" s="24">
        <v>1</v>
      </c>
      <c r="G9" s="24">
        <v>19</v>
      </c>
      <c r="H9" s="24">
        <v>13</v>
      </c>
      <c r="I9" s="24">
        <v>32</v>
      </c>
      <c r="J9" s="24">
        <v>1</v>
      </c>
      <c r="K9" s="24">
        <v>9</v>
      </c>
      <c r="L9" s="24">
        <v>5</v>
      </c>
      <c r="M9" s="24">
        <v>14</v>
      </c>
      <c r="N9" s="24">
        <v>1</v>
      </c>
      <c r="O9" s="24">
        <v>10</v>
      </c>
      <c r="P9" s="24">
        <v>14</v>
      </c>
      <c r="Q9" s="24">
        <v>24</v>
      </c>
      <c r="R9" s="24">
        <v>1</v>
      </c>
      <c r="S9" s="24">
        <v>9</v>
      </c>
      <c r="T9" s="24">
        <v>3</v>
      </c>
      <c r="U9" s="24">
        <v>12</v>
      </c>
      <c r="V9" s="24">
        <v>1</v>
      </c>
      <c r="W9" s="24">
        <v>6</v>
      </c>
      <c r="X9" s="24">
        <v>11</v>
      </c>
      <c r="Y9" s="24">
        <v>17</v>
      </c>
      <c r="Z9" s="24">
        <v>1</v>
      </c>
      <c r="AA9" s="107">
        <f t="shared" si="0"/>
        <v>116</v>
      </c>
      <c r="AB9" s="107">
        <f t="shared" si="1"/>
        <v>6</v>
      </c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</row>
    <row r="10" spans="1:57" ht="21" customHeight="1">
      <c r="A10" s="105">
        <v>5</v>
      </c>
      <c r="B10" s="106" t="s">
        <v>258</v>
      </c>
      <c r="C10" s="24">
        <v>37</v>
      </c>
      <c r="D10" s="24">
        <v>35</v>
      </c>
      <c r="E10" s="24">
        <v>72</v>
      </c>
      <c r="F10" s="24">
        <v>2</v>
      </c>
      <c r="G10" s="24">
        <v>33</v>
      </c>
      <c r="H10" s="24">
        <v>26</v>
      </c>
      <c r="I10" s="24">
        <v>59</v>
      </c>
      <c r="J10" s="24">
        <v>2</v>
      </c>
      <c r="K10" s="24">
        <v>21</v>
      </c>
      <c r="L10" s="24">
        <v>24</v>
      </c>
      <c r="M10" s="24">
        <v>45</v>
      </c>
      <c r="N10" s="24">
        <v>2</v>
      </c>
      <c r="O10" s="24">
        <v>25</v>
      </c>
      <c r="P10" s="24">
        <v>22</v>
      </c>
      <c r="Q10" s="24">
        <v>47</v>
      </c>
      <c r="R10" s="24">
        <v>2</v>
      </c>
      <c r="S10" s="24">
        <v>24</v>
      </c>
      <c r="T10" s="24">
        <v>20</v>
      </c>
      <c r="U10" s="24">
        <v>44</v>
      </c>
      <c r="V10" s="24">
        <v>2</v>
      </c>
      <c r="W10" s="24">
        <v>11</v>
      </c>
      <c r="X10" s="24">
        <v>24</v>
      </c>
      <c r="Y10" s="24">
        <v>35</v>
      </c>
      <c r="Z10" s="24">
        <v>2</v>
      </c>
      <c r="AA10" s="107">
        <f t="shared" si="0"/>
        <v>302</v>
      </c>
      <c r="AB10" s="107">
        <f t="shared" si="1"/>
        <v>12</v>
      </c>
    </row>
    <row r="11" spans="1:57" ht="21" customHeight="1">
      <c r="A11" s="393" t="s">
        <v>232</v>
      </c>
      <c r="B11" s="394"/>
      <c r="C11" s="24">
        <f>SUM(C6:C10)</f>
        <v>408</v>
      </c>
      <c r="D11" s="24">
        <f t="shared" ref="D11:AB11" si="2">SUM(D6:D10)</f>
        <v>580</v>
      </c>
      <c r="E11" s="24">
        <f t="shared" si="2"/>
        <v>988</v>
      </c>
      <c r="F11" s="24">
        <f t="shared" si="2"/>
        <v>29</v>
      </c>
      <c r="G11" s="24">
        <f t="shared" si="2"/>
        <v>377</v>
      </c>
      <c r="H11" s="24">
        <f t="shared" si="2"/>
        <v>602</v>
      </c>
      <c r="I11" s="24">
        <f t="shared" si="2"/>
        <v>979</v>
      </c>
      <c r="J11" s="24">
        <f t="shared" si="2"/>
        <v>28</v>
      </c>
      <c r="K11" s="24">
        <f t="shared" si="2"/>
        <v>392</v>
      </c>
      <c r="L11" s="24">
        <f t="shared" si="2"/>
        <v>556</v>
      </c>
      <c r="M11" s="24">
        <f t="shared" si="2"/>
        <v>948</v>
      </c>
      <c r="N11" s="24">
        <f t="shared" si="2"/>
        <v>28</v>
      </c>
      <c r="O11" s="24">
        <f t="shared" si="2"/>
        <v>384</v>
      </c>
      <c r="P11" s="24">
        <f t="shared" si="2"/>
        <v>533</v>
      </c>
      <c r="Q11" s="24">
        <f t="shared" si="2"/>
        <v>917</v>
      </c>
      <c r="R11" s="24">
        <f t="shared" si="2"/>
        <v>27</v>
      </c>
      <c r="S11" s="24">
        <f t="shared" si="2"/>
        <v>360</v>
      </c>
      <c r="T11" s="24">
        <f t="shared" si="2"/>
        <v>532</v>
      </c>
      <c r="U11" s="24">
        <f t="shared" si="2"/>
        <v>892</v>
      </c>
      <c r="V11" s="24">
        <f t="shared" si="2"/>
        <v>27</v>
      </c>
      <c r="W11" s="24">
        <f t="shared" si="2"/>
        <v>330</v>
      </c>
      <c r="X11" s="24">
        <f t="shared" si="2"/>
        <v>524</v>
      </c>
      <c r="Y11" s="24">
        <f t="shared" si="2"/>
        <v>854</v>
      </c>
      <c r="Z11" s="24">
        <f t="shared" si="2"/>
        <v>27</v>
      </c>
      <c r="AA11" s="24">
        <f t="shared" si="2"/>
        <v>5578</v>
      </c>
      <c r="AB11" s="24">
        <f t="shared" si="2"/>
        <v>166</v>
      </c>
    </row>
    <row r="12" spans="1:57" ht="21" customHeight="1">
      <c r="A12" s="101"/>
      <c r="B12" s="102" t="s">
        <v>292</v>
      </c>
    </row>
    <row r="13" spans="1:57" ht="21" customHeight="1">
      <c r="A13" s="42">
        <v>6</v>
      </c>
      <c r="B13" s="107" t="s">
        <v>252</v>
      </c>
      <c r="C13" s="24">
        <v>90</v>
      </c>
      <c r="D13" s="24">
        <v>72</v>
      </c>
      <c r="E13" s="24">
        <v>162</v>
      </c>
      <c r="F13" s="24">
        <v>5</v>
      </c>
      <c r="G13" s="24">
        <v>79</v>
      </c>
      <c r="H13" s="24">
        <v>83</v>
      </c>
      <c r="I13" s="24">
        <v>162</v>
      </c>
      <c r="J13" s="24">
        <v>5</v>
      </c>
      <c r="K13" s="24">
        <v>95</v>
      </c>
      <c r="L13" s="24">
        <v>92</v>
      </c>
      <c r="M13" s="24">
        <v>187</v>
      </c>
      <c r="N13" s="24">
        <v>6</v>
      </c>
      <c r="O13" s="24">
        <v>70</v>
      </c>
      <c r="P13" s="24">
        <v>93</v>
      </c>
      <c r="Q13" s="24">
        <v>163</v>
      </c>
      <c r="R13" s="24">
        <v>5</v>
      </c>
      <c r="S13" s="24">
        <v>88</v>
      </c>
      <c r="T13" s="24">
        <v>82</v>
      </c>
      <c r="U13" s="24">
        <v>170</v>
      </c>
      <c r="V13" s="24">
        <v>5</v>
      </c>
      <c r="W13" s="24">
        <v>72</v>
      </c>
      <c r="X13" s="24">
        <v>68</v>
      </c>
      <c r="Y13" s="24">
        <v>140</v>
      </c>
      <c r="Z13" s="24">
        <v>5</v>
      </c>
      <c r="AA13" s="108">
        <f>E13+I13+M13+Q13+U13+Y13</f>
        <v>984</v>
      </c>
      <c r="AB13" s="24">
        <f>F13+J13+N13+R13+V13+Z13</f>
        <v>31</v>
      </c>
    </row>
    <row r="14" spans="1:57" ht="21" customHeight="1">
      <c r="A14" s="42">
        <v>7</v>
      </c>
      <c r="B14" s="107" t="s">
        <v>254</v>
      </c>
      <c r="C14" s="24">
        <v>19</v>
      </c>
      <c r="D14" s="24">
        <v>15</v>
      </c>
      <c r="E14" s="24">
        <v>34</v>
      </c>
      <c r="F14" s="24">
        <v>2</v>
      </c>
      <c r="G14" s="24">
        <v>25</v>
      </c>
      <c r="H14" s="24">
        <v>10</v>
      </c>
      <c r="I14" s="24">
        <v>35</v>
      </c>
      <c r="J14" s="24">
        <v>2</v>
      </c>
      <c r="K14" s="24">
        <v>22</v>
      </c>
      <c r="L14" s="24">
        <v>11</v>
      </c>
      <c r="M14" s="24">
        <v>33</v>
      </c>
      <c r="N14" s="24">
        <v>2</v>
      </c>
      <c r="O14" s="24">
        <v>18</v>
      </c>
      <c r="P14" s="24">
        <v>13</v>
      </c>
      <c r="Q14" s="24">
        <v>31</v>
      </c>
      <c r="R14" s="24">
        <v>2</v>
      </c>
      <c r="S14" s="24">
        <v>13</v>
      </c>
      <c r="T14" s="24">
        <v>20</v>
      </c>
      <c r="U14" s="24">
        <v>33</v>
      </c>
      <c r="V14" s="24">
        <v>2</v>
      </c>
      <c r="W14" s="24">
        <v>13</v>
      </c>
      <c r="X14" s="24">
        <v>15</v>
      </c>
      <c r="Y14" s="24">
        <v>28</v>
      </c>
      <c r="Z14" s="24">
        <v>2</v>
      </c>
      <c r="AA14" s="108">
        <f t="shared" ref="AA14:AA15" si="3">E14+I14+M14+Q14+U14+Y14</f>
        <v>194</v>
      </c>
      <c r="AB14" s="24">
        <f t="shared" ref="AB14:AB15" si="4">F14+J14+N14+R14+V14+Z14</f>
        <v>12</v>
      </c>
    </row>
    <row r="15" spans="1:57" ht="21" customHeight="1">
      <c r="A15" s="42">
        <v>8</v>
      </c>
      <c r="B15" s="107" t="s">
        <v>293</v>
      </c>
      <c r="C15" s="24">
        <v>34</v>
      </c>
      <c r="D15" s="24">
        <v>21</v>
      </c>
      <c r="E15" s="24">
        <v>55</v>
      </c>
      <c r="F15" s="24">
        <v>3</v>
      </c>
      <c r="G15" s="24">
        <v>55</v>
      </c>
      <c r="H15" s="24">
        <v>28</v>
      </c>
      <c r="I15" s="24">
        <v>83</v>
      </c>
      <c r="J15" s="24">
        <v>3</v>
      </c>
      <c r="K15" s="24">
        <v>37</v>
      </c>
      <c r="L15" s="24">
        <v>26</v>
      </c>
      <c r="M15" s="24">
        <v>63</v>
      </c>
      <c r="N15" s="24">
        <v>3</v>
      </c>
      <c r="O15" s="24">
        <v>28</v>
      </c>
      <c r="P15" s="24">
        <v>23</v>
      </c>
      <c r="Q15" s="24">
        <v>51</v>
      </c>
      <c r="R15" s="24">
        <v>3</v>
      </c>
      <c r="S15" s="24">
        <v>26</v>
      </c>
      <c r="T15" s="24">
        <v>28</v>
      </c>
      <c r="U15" s="24">
        <v>54</v>
      </c>
      <c r="V15" s="24">
        <v>3</v>
      </c>
      <c r="W15" s="24">
        <v>33</v>
      </c>
      <c r="X15" s="24">
        <v>28</v>
      </c>
      <c r="Y15" s="24">
        <v>61</v>
      </c>
      <c r="Z15" s="24">
        <v>3</v>
      </c>
      <c r="AA15" s="108">
        <f t="shared" si="3"/>
        <v>367</v>
      </c>
      <c r="AB15" s="24">
        <f t="shared" si="4"/>
        <v>18</v>
      </c>
    </row>
    <row r="16" spans="1:57" ht="21" customHeight="1">
      <c r="A16" s="393" t="s">
        <v>232</v>
      </c>
      <c r="B16" s="394"/>
      <c r="C16" s="107">
        <f>SUM(C13:C15)</f>
        <v>143</v>
      </c>
      <c r="D16" s="107">
        <f t="shared" ref="D16:AB16" si="5">SUM(D13:D15)</f>
        <v>108</v>
      </c>
      <c r="E16" s="107">
        <f t="shared" si="5"/>
        <v>251</v>
      </c>
      <c r="F16" s="107">
        <f t="shared" si="5"/>
        <v>10</v>
      </c>
      <c r="G16" s="107">
        <f t="shared" si="5"/>
        <v>159</v>
      </c>
      <c r="H16" s="107">
        <f t="shared" si="5"/>
        <v>121</v>
      </c>
      <c r="I16" s="107">
        <f t="shared" si="5"/>
        <v>280</v>
      </c>
      <c r="J16" s="107">
        <f t="shared" si="5"/>
        <v>10</v>
      </c>
      <c r="K16" s="107">
        <f t="shared" si="5"/>
        <v>154</v>
      </c>
      <c r="L16" s="107">
        <f t="shared" si="5"/>
        <v>129</v>
      </c>
      <c r="M16" s="107">
        <f t="shared" si="5"/>
        <v>283</v>
      </c>
      <c r="N16" s="107">
        <f t="shared" si="5"/>
        <v>11</v>
      </c>
      <c r="O16" s="107">
        <f t="shared" si="5"/>
        <v>116</v>
      </c>
      <c r="P16" s="107">
        <f t="shared" si="5"/>
        <v>129</v>
      </c>
      <c r="Q16" s="107">
        <f t="shared" si="5"/>
        <v>245</v>
      </c>
      <c r="R16" s="107">
        <f t="shared" si="5"/>
        <v>10</v>
      </c>
      <c r="S16" s="107">
        <f t="shared" si="5"/>
        <v>127</v>
      </c>
      <c r="T16" s="107">
        <f t="shared" si="5"/>
        <v>130</v>
      </c>
      <c r="U16" s="107">
        <f t="shared" si="5"/>
        <v>257</v>
      </c>
      <c r="V16" s="107">
        <f t="shared" si="5"/>
        <v>10</v>
      </c>
      <c r="W16" s="107">
        <f t="shared" si="5"/>
        <v>118</v>
      </c>
      <c r="X16" s="107">
        <f t="shared" si="5"/>
        <v>111</v>
      </c>
      <c r="Y16" s="107">
        <f t="shared" si="5"/>
        <v>229</v>
      </c>
      <c r="Z16" s="107">
        <f t="shared" si="5"/>
        <v>10</v>
      </c>
      <c r="AA16" s="107">
        <f t="shared" ref="AA16:AA20" si="6">E16+I16+M16+Q16+U16+Y16</f>
        <v>1545</v>
      </c>
      <c r="AB16" s="107">
        <f t="shared" si="5"/>
        <v>61</v>
      </c>
    </row>
    <row r="17" spans="1:28" ht="21" customHeight="1">
      <c r="A17" s="101"/>
      <c r="B17" s="102" t="s">
        <v>294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7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7"/>
    </row>
    <row r="18" spans="1:28" ht="21" customHeight="1">
      <c r="A18" s="42">
        <v>9</v>
      </c>
      <c r="B18" s="107" t="s">
        <v>251</v>
      </c>
      <c r="C18" s="24">
        <v>68</v>
      </c>
      <c r="D18" s="24">
        <v>96</v>
      </c>
      <c r="E18" s="24">
        <v>164</v>
      </c>
      <c r="F18" s="24">
        <v>6</v>
      </c>
      <c r="G18" s="24">
        <v>87</v>
      </c>
      <c r="H18" s="24">
        <v>96</v>
      </c>
      <c r="I18" s="24">
        <v>183</v>
      </c>
      <c r="J18" s="24">
        <v>6</v>
      </c>
      <c r="K18" s="24">
        <v>81</v>
      </c>
      <c r="L18" s="24">
        <v>91</v>
      </c>
      <c r="M18" s="24">
        <v>172</v>
      </c>
      <c r="N18" s="24">
        <v>6</v>
      </c>
      <c r="O18" s="24">
        <v>102</v>
      </c>
      <c r="P18" s="24">
        <v>122</v>
      </c>
      <c r="Q18" s="24">
        <v>224</v>
      </c>
      <c r="R18" s="24">
        <v>7</v>
      </c>
      <c r="S18" s="24">
        <v>96</v>
      </c>
      <c r="T18" s="24">
        <v>120</v>
      </c>
      <c r="U18" s="24">
        <v>216</v>
      </c>
      <c r="V18" s="24">
        <v>7</v>
      </c>
      <c r="W18" s="24">
        <v>75</v>
      </c>
      <c r="X18" s="24">
        <v>94</v>
      </c>
      <c r="Y18" s="24">
        <v>169</v>
      </c>
      <c r="Z18" s="24">
        <v>6</v>
      </c>
      <c r="AA18" s="107">
        <f>E18+I18+M18+Q18+U18+Y18</f>
        <v>1128</v>
      </c>
      <c r="AB18" s="24">
        <f>F18+J18+N18+R18+V18+Z18</f>
        <v>38</v>
      </c>
    </row>
    <row r="19" spans="1:28" ht="21" customHeight="1">
      <c r="A19" s="42">
        <v>10</v>
      </c>
      <c r="B19" s="107" t="s">
        <v>260</v>
      </c>
      <c r="C19" s="24">
        <v>23</v>
      </c>
      <c r="D19" s="24">
        <v>16</v>
      </c>
      <c r="E19" s="24">
        <v>39</v>
      </c>
      <c r="F19" s="24">
        <v>2</v>
      </c>
      <c r="G19" s="24">
        <v>26</v>
      </c>
      <c r="H19" s="24">
        <v>22</v>
      </c>
      <c r="I19" s="24">
        <v>48</v>
      </c>
      <c r="J19" s="24">
        <v>2</v>
      </c>
      <c r="K19" s="24">
        <v>23</v>
      </c>
      <c r="L19" s="24">
        <v>24</v>
      </c>
      <c r="M19" s="24">
        <v>47</v>
      </c>
      <c r="N19" s="24">
        <v>2</v>
      </c>
      <c r="O19" s="24">
        <v>10</v>
      </c>
      <c r="P19" s="24">
        <v>19</v>
      </c>
      <c r="Q19" s="24">
        <v>29</v>
      </c>
      <c r="R19" s="24">
        <v>2</v>
      </c>
      <c r="S19" s="24">
        <v>18</v>
      </c>
      <c r="T19" s="24">
        <v>18</v>
      </c>
      <c r="U19" s="24">
        <v>36</v>
      </c>
      <c r="V19" s="24">
        <v>2</v>
      </c>
      <c r="W19" s="24">
        <v>19</v>
      </c>
      <c r="X19" s="24">
        <v>27</v>
      </c>
      <c r="Y19" s="24">
        <v>46</v>
      </c>
      <c r="Z19" s="24">
        <v>2</v>
      </c>
      <c r="AA19" s="107">
        <f>E19+I19+M19+Q19+U19+Y19</f>
        <v>245</v>
      </c>
      <c r="AB19" s="24">
        <f>F19+J19+N19+R19+V19+Z19</f>
        <v>12</v>
      </c>
    </row>
    <row r="20" spans="1:28" ht="21" customHeight="1">
      <c r="A20" s="393" t="s">
        <v>232</v>
      </c>
      <c r="B20" s="394"/>
      <c r="C20" s="107">
        <f>SUM(C18:C19)</f>
        <v>91</v>
      </c>
      <c r="D20" s="107">
        <f t="shared" ref="D20:Y20" si="7">SUM(D18:D19)</f>
        <v>112</v>
      </c>
      <c r="E20" s="107">
        <f t="shared" si="7"/>
        <v>203</v>
      </c>
      <c r="F20" s="107">
        <f t="shared" si="7"/>
        <v>8</v>
      </c>
      <c r="G20" s="107">
        <f t="shared" si="7"/>
        <v>113</v>
      </c>
      <c r="H20" s="107">
        <f t="shared" si="7"/>
        <v>118</v>
      </c>
      <c r="I20" s="107">
        <f t="shared" si="7"/>
        <v>231</v>
      </c>
      <c r="J20" s="107">
        <f t="shared" si="7"/>
        <v>8</v>
      </c>
      <c r="K20" s="107">
        <f t="shared" si="7"/>
        <v>104</v>
      </c>
      <c r="L20" s="107">
        <f t="shared" si="7"/>
        <v>115</v>
      </c>
      <c r="M20" s="107">
        <f t="shared" si="7"/>
        <v>219</v>
      </c>
      <c r="N20" s="115">
        <f t="shared" si="7"/>
        <v>8</v>
      </c>
      <c r="O20" s="107">
        <f t="shared" si="7"/>
        <v>112</v>
      </c>
      <c r="P20" s="107">
        <f t="shared" si="7"/>
        <v>141</v>
      </c>
      <c r="Q20" s="107">
        <f t="shared" si="7"/>
        <v>253</v>
      </c>
      <c r="R20" s="107">
        <f t="shared" si="7"/>
        <v>9</v>
      </c>
      <c r="S20" s="107">
        <f t="shared" si="7"/>
        <v>114</v>
      </c>
      <c r="T20" s="107">
        <f t="shared" si="7"/>
        <v>138</v>
      </c>
      <c r="U20" s="107">
        <f t="shared" si="7"/>
        <v>252</v>
      </c>
      <c r="V20" s="107">
        <f t="shared" si="7"/>
        <v>9</v>
      </c>
      <c r="W20" s="107">
        <f t="shared" si="7"/>
        <v>94</v>
      </c>
      <c r="X20" s="107">
        <f t="shared" si="7"/>
        <v>121</v>
      </c>
      <c r="Y20" s="107">
        <f t="shared" si="7"/>
        <v>215</v>
      </c>
      <c r="Z20" s="107">
        <f>SUM(Z18:Z19)</f>
        <v>8</v>
      </c>
      <c r="AA20" s="107">
        <f t="shared" si="6"/>
        <v>1373</v>
      </c>
      <c r="AB20" s="107">
        <f t="shared" ref="AB20:AB49" si="8">F20+J20+N20+R20+V20+Z20</f>
        <v>50</v>
      </c>
    </row>
    <row r="21" spans="1:28" ht="21" customHeight="1">
      <c r="A21" s="101"/>
      <c r="B21" s="102" t="s">
        <v>344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14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8" ht="21" customHeight="1">
      <c r="A22" s="42">
        <v>11</v>
      </c>
      <c r="B22" s="107" t="s">
        <v>250</v>
      </c>
      <c r="C22" s="24">
        <v>122</v>
      </c>
      <c r="D22" s="24">
        <v>91</v>
      </c>
      <c r="E22" s="24">
        <v>213</v>
      </c>
      <c r="F22" s="24">
        <v>7</v>
      </c>
      <c r="G22" s="24">
        <v>140</v>
      </c>
      <c r="H22" s="24">
        <v>138</v>
      </c>
      <c r="I22" s="24">
        <v>278</v>
      </c>
      <c r="J22" s="24">
        <v>8</v>
      </c>
      <c r="K22" s="24">
        <v>126</v>
      </c>
      <c r="L22" s="24">
        <v>145</v>
      </c>
      <c r="M22" s="24">
        <v>271</v>
      </c>
      <c r="N22" s="24">
        <v>8</v>
      </c>
      <c r="O22" s="24">
        <v>92</v>
      </c>
      <c r="P22" s="24">
        <v>116</v>
      </c>
      <c r="Q22" s="24">
        <v>208</v>
      </c>
      <c r="R22" s="24">
        <v>6</v>
      </c>
      <c r="S22" s="24">
        <v>69</v>
      </c>
      <c r="T22" s="24">
        <v>105</v>
      </c>
      <c r="U22" s="24">
        <v>174</v>
      </c>
      <c r="V22" s="24">
        <v>6</v>
      </c>
      <c r="W22" s="24">
        <v>73</v>
      </c>
      <c r="X22" s="24">
        <v>86</v>
      </c>
      <c r="Y22" s="24">
        <v>159</v>
      </c>
      <c r="Z22" s="24">
        <v>6</v>
      </c>
      <c r="AA22" s="107">
        <f t="shared" ref="AA22:AA50" si="9">E22+I22+M22+Q22+U22+Y22</f>
        <v>1303</v>
      </c>
      <c r="AB22" s="107">
        <f t="shared" si="8"/>
        <v>41</v>
      </c>
    </row>
    <row r="23" spans="1:28" ht="21" customHeight="1">
      <c r="A23" s="42">
        <v>12</v>
      </c>
      <c r="B23" s="107" t="s">
        <v>253</v>
      </c>
      <c r="C23" s="24">
        <v>9</v>
      </c>
      <c r="D23" s="24">
        <v>4</v>
      </c>
      <c r="E23" s="24">
        <v>13</v>
      </c>
      <c r="F23" s="24">
        <v>1</v>
      </c>
      <c r="G23" s="24">
        <v>5</v>
      </c>
      <c r="H23" s="24">
        <v>2</v>
      </c>
      <c r="I23" s="24">
        <v>7</v>
      </c>
      <c r="J23" s="24">
        <v>1</v>
      </c>
      <c r="K23" s="24">
        <v>8</v>
      </c>
      <c r="L23" s="24">
        <v>4</v>
      </c>
      <c r="M23" s="24">
        <v>12</v>
      </c>
      <c r="N23" s="24">
        <v>1</v>
      </c>
      <c r="O23" s="24">
        <v>7</v>
      </c>
      <c r="P23" s="24">
        <v>14</v>
      </c>
      <c r="Q23" s="24">
        <v>21</v>
      </c>
      <c r="R23" s="24">
        <v>1</v>
      </c>
      <c r="S23" s="24">
        <v>8</v>
      </c>
      <c r="T23" s="24">
        <v>8</v>
      </c>
      <c r="U23" s="24">
        <v>16</v>
      </c>
      <c r="V23" s="24">
        <v>1</v>
      </c>
      <c r="W23" s="24">
        <v>7</v>
      </c>
      <c r="X23" s="24">
        <v>7</v>
      </c>
      <c r="Y23" s="24">
        <v>14</v>
      </c>
      <c r="Z23" s="24">
        <v>1</v>
      </c>
      <c r="AA23" s="107">
        <f t="shared" si="9"/>
        <v>83</v>
      </c>
      <c r="AB23" s="107">
        <f t="shared" si="8"/>
        <v>6</v>
      </c>
    </row>
    <row r="24" spans="1:28" ht="25.5" customHeight="1">
      <c r="A24" s="393" t="s">
        <v>232</v>
      </c>
      <c r="B24" s="394"/>
      <c r="C24" s="107">
        <f>SUM(C22:C23)</f>
        <v>131</v>
      </c>
      <c r="D24" s="107">
        <f t="shared" ref="D24:Z24" si="10">SUM(D22:D23)</f>
        <v>95</v>
      </c>
      <c r="E24" s="107">
        <f t="shared" si="10"/>
        <v>226</v>
      </c>
      <c r="F24" s="107">
        <f t="shared" si="10"/>
        <v>8</v>
      </c>
      <c r="G24" s="107">
        <f t="shared" si="10"/>
        <v>145</v>
      </c>
      <c r="H24" s="107">
        <f t="shared" si="10"/>
        <v>140</v>
      </c>
      <c r="I24" s="107">
        <f t="shared" si="10"/>
        <v>285</v>
      </c>
      <c r="J24" s="107">
        <f t="shared" si="10"/>
        <v>9</v>
      </c>
      <c r="K24" s="107">
        <f t="shared" si="10"/>
        <v>134</v>
      </c>
      <c r="L24" s="107">
        <f t="shared" si="10"/>
        <v>149</v>
      </c>
      <c r="M24" s="107">
        <f t="shared" si="10"/>
        <v>283</v>
      </c>
      <c r="N24" s="115">
        <f t="shared" si="10"/>
        <v>9</v>
      </c>
      <c r="O24" s="107">
        <f t="shared" si="10"/>
        <v>99</v>
      </c>
      <c r="P24" s="107">
        <f t="shared" si="10"/>
        <v>130</v>
      </c>
      <c r="Q24" s="107">
        <f t="shared" si="10"/>
        <v>229</v>
      </c>
      <c r="R24" s="107">
        <f t="shared" si="10"/>
        <v>7</v>
      </c>
      <c r="S24" s="107">
        <f t="shared" si="10"/>
        <v>77</v>
      </c>
      <c r="T24" s="107">
        <f t="shared" si="10"/>
        <v>113</v>
      </c>
      <c r="U24" s="107">
        <f t="shared" si="10"/>
        <v>190</v>
      </c>
      <c r="V24" s="107">
        <f t="shared" si="10"/>
        <v>7</v>
      </c>
      <c r="W24" s="107">
        <f t="shared" si="10"/>
        <v>80</v>
      </c>
      <c r="X24" s="107">
        <f t="shared" si="10"/>
        <v>93</v>
      </c>
      <c r="Y24" s="107">
        <f t="shared" si="10"/>
        <v>173</v>
      </c>
      <c r="Z24" s="107">
        <f t="shared" si="10"/>
        <v>7</v>
      </c>
      <c r="AA24" s="107">
        <f t="shared" si="9"/>
        <v>1386</v>
      </c>
      <c r="AB24" s="107">
        <f t="shared" si="8"/>
        <v>47</v>
      </c>
    </row>
    <row r="25" spans="1:28" ht="21" customHeight="1">
      <c r="A25" s="101"/>
      <c r="B25" s="102" t="s">
        <v>295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14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spans="1:28" ht="21" customHeight="1">
      <c r="A26" s="42">
        <v>13</v>
      </c>
      <c r="B26" s="107" t="s">
        <v>263</v>
      </c>
      <c r="C26" s="24">
        <v>158</v>
      </c>
      <c r="D26" s="24">
        <v>234</v>
      </c>
      <c r="E26" s="24">
        <v>392</v>
      </c>
      <c r="F26" s="24">
        <v>12</v>
      </c>
      <c r="G26" s="24">
        <v>169</v>
      </c>
      <c r="H26" s="24">
        <v>224</v>
      </c>
      <c r="I26" s="24">
        <v>393</v>
      </c>
      <c r="J26" s="24">
        <v>12</v>
      </c>
      <c r="K26" s="24">
        <v>158</v>
      </c>
      <c r="L26" s="24">
        <v>230</v>
      </c>
      <c r="M26" s="24">
        <v>388</v>
      </c>
      <c r="N26" s="24">
        <v>12</v>
      </c>
      <c r="O26" s="24">
        <v>150</v>
      </c>
      <c r="P26" s="24">
        <v>244</v>
      </c>
      <c r="Q26" s="24">
        <v>394</v>
      </c>
      <c r="R26" s="24">
        <v>11</v>
      </c>
      <c r="S26" s="24">
        <v>134</v>
      </c>
      <c r="T26" s="24">
        <v>228</v>
      </c>
      <c r="U26" s="24">
        <v>362</v>
      </c>
      <c r="V26" s="24">
        <v>11</v>
      </c>
      <c r="W26" s="24">
        <v>161</v>
      </c>
      <c r="X26" s="24">
        <v>216</v>
      </c>
      <c r="Y26" s="24">
        <v>377</v>
      </c>
      <c r="Z26" s="24">
        <v>11</v>
      </c>
      <c r="AA26" s="107">
        <f t="shared" si="9"/>
        <v>2306</v>
      </c>
      <c r="AB26" s="107">
        <f t="shared" si="8"/>
        <v>69</v>
      </c>
    </row>
    <row r="27" spans="1:28" ht="21" customHeight="1">
      <c r="A27" s="42">
        <v>14</v>
      </c>
      <c r="B27" s="107" t="s">
        <v>264</v>
      </c>
      <c r="C27" s="24">
        <v>4</v>
      </c>
      <c r="D27" s="24">
        <v>9</v>
      </c>
      <c r="E27" s="24">
        <v>13</v>
      </c>
      <c r="F27" s="24">
        <v>1</v>
      </c>
      <c r="G27" s="24">
        <v>12</v>
      </c>
      <c r="H27" s="24">
        <v>7</v>
      </c>
      <c r="I27" s="24">
        <v>19</v>
      </c>
      <c r="J27" s="24">
        <v>1</v>
      </c>
      <c r="K27" s="24">
        <v>16</v>
      </c>
      <c r="L27" s="24">
        <v>12</v>
      </c>
      <c r="M27" s="24">
        <v>28</v>
      </c>
      <c r="N27" s="24">
        <v>1</v>
      </c>
      <c r="O27" s="24">
        <v>6</v>
      </c>
      <c r="P27" s="24">
        <v>15</v>
      </c>
      <c r="Q27" s="24">
        <v>21</v>
      </c>
      <c r="R27" s="24">
        <v>1</v>
      </c>
      <c r="S27" s="24">
        <v>8</v>
      </c>
      <c r="T27" s="24">
        <v>9</v>
      </c>
      <c r="U27" s="24">
        <v>17</v>
      </c>
      <c r="V27" s="24">
        <v>1</v>
      </c>
      <c r="W27" s="24">
        <v>15</v>
      </c>
      <c r="X27" s="24">
        <v>5</v>
      </c>
      <c r="Y27" s="24">
        <v>20</v>
      </c>
      <c r="Z27" s="24">
        <v>1</v>
      </c>
      <c r="AA27" s="107">
        <f t="shared" si="9"/>
        <v>118</v>
      </c>
      <c r="AB27" s="107">
        <f t="shared" si="8"/>
        <v>6</v>
      </c>
    </row>
    <row r="28" spans="1:28" ht="21" customHeight="1">
      <c r="A28" s="42">
        <v>15</v>
      </c>
      <c r="B28" s="107" t="s">
        <v>267</v>
      </c>
      <c r="C28" s="24">
        <v>7</v>
      </c>
      <c r="D28" s="24">
        <v>0</v>
      </c>
      <c r="E28" s="24">
        <v>7</v>
      </c>
      <c r="F28" s="24">
        <v>1</v>
      </c>
      <c r="G28" s="24">
        <v>4</v>
      </c>
      <c r="H28" s="24">
        <v>2</v>
      </c>
      <c r="I28" s="24">
        <v>6</v>
      </c>
      <c r="J28" s="24">
        <v>1</v>
      </c>
      <c r="K28" s="24">
        <v>12</v>
      </c>
      <c r="L28" s="24">
        <v>11</v>
      </c>
      <c r="M28" s="24">
        <v>23</v>
      </c>
      <c r="N28" s="24">
        <v>1</v>
      </c>
      <c r="O28" s="24">
        <v>11</v>
      </c>
      <c r="P28" s="24">
        <v>5</v>
      </c>
      <c r="Q28" s="24">
        <v>16</v>
      </c>
      <c r="R28" s="24">
        <v>1</v>
      </c>
      <c r="S28" s="24">
        <v>4</v>
      </c>
      <c r="T28" s="24">
        <v>9</v>
      </c>
      <c r="U28" s="24">
        <v>13</v>
      </c>
      <c r="V28" s="24">
        <v>1</v>
      </c>
      <c r="W28" s="24">
        <v>9</v>
      </c>
      <c r="X28" s="24">
        <v>4</v>
      </c>
      <c r="Y28" s="24">
        <v>13</v>
      </c>
      <c r="Z28" s="24">
        <v>1</v>
      </c>
      <c r="AA28" s="107">
        <f t="shared" si="9"/>
        <v>78</v>
      </c>
      <c r="AB28" s="107">
        <f t="shared" si="8"/>
        <v>6</v>
      </c>
    </row>
    <row r="29" spans="1:28" ht="21" customHeight="1">
      <c r="A29" s="42">
        <v>16</v>
      </c>
      <c r="B29" s="107" t="s">
        <v>271</v>
      </c>
      <c r="C29" s="24">
        <v>5</v>
      </c>
      <c r="D29" s="24">
        <v>5</v>
      </c>
      <c r="E29" s="24">
        <v>10</v>
      </c>
      <c r="F29" s="24">
        <v>1</v>
      </c>
      <c r="G29" s="24">
        <v>9</v>
      </c>
      <c r="H29" s="24">
        <v>10</v>
      </c>
      <c r="I29" s="24">
        <v>19</v>
      </c>
      <c r="J29" s="24">
        <v>1</v>
      </c>
      <c r="K29" s="24">
        <v>13</v>
      </c>
      <c r="L29" s="24">
        <v>8</v>
      </c>
      <c r="M29" s="24">
        <v>21</v>
      </c>
      <c r="N29" s="24">
        <v>1</v>
      </c>
      <c r="O29" s="24">
        <v>2</v>
      </c>
      <c r="P29" s="24">
        <v>4</v>
      </c>
      <c r="Q29" s="24">
        <v>6</v>
      </c>
      <c r="R29" s="24">
        <v>1</v>
      </c>
      <c r="S29" s="24">
        <v>7</v>
      </c>
      <c r="T29" s="24">
        <v>10</v>
      </c>
      <c r="U29" s="24">
        <v>17</v>
      </c>
      <c r="V29" s="24">
        <v>1</v>
      </c>
      <c r="W29" s="24">
        <v>8</v>
      </c>
      <c r="X29" s="24">
        <v>8</v>
      </c>
      <c r="Y29" s="24">
        <v>16</v>
      </c>
      <c r="Z29" s="24">
        <v>1</v>
      </c>
      <c r="AA29" s="107">
        <f t="shared" si="9"/>
        <v>89</v>
      </c>
      <c r="AB29" s="107">
        <f t="shared" si="8"/>
        <v>6</v>
      </c>
    </row>
    <row r="30" spans="1:28" ht="21" customHeight="1">
      <c r="A30" s="393" t="s">
        <v>232</v>
      </c>
      <c r="B30" s="394"/>
      <c r="C30" s="107">
        <f>SUM(C26:C29)</f>
        <v>174</v>
      </c>
      <c r="D30" s="107">
        <f t="shared" ref="D30:Z30" si="11">SUM(D26:D29)</f>
        <v>248</v>
      </c>
      <c r="E30" s="107">
        <f t="shared" si="11"/>
        <v>422</v>
      </c>
      <c r="F30" s="107">
        <f t="shared" si="11"/>
        <v>15</v>
      </c>
      <c r="G30" s="107">
        <f t="shared" si="11"/>
        <v>194</v>
      </c>
      <c r="H30" s="107">
        <f t="shared" si="11"/>
        <v>243</v>
      </c>
      <c r="I30" s="107">
        <f t="shared" si="11"/>
        <v>437</v>
      </c>
      <c r="J30" s="107">
        <f t="shared" si="11"/>
        <v>15</v>
      </c>
      <c r="K30" s="107">
        <f t="shared" si="11"/>
        <v>199</v>
      </c>
      <c r="L30" s="107">
        <f t="shared" si="11"/>
        <v>261</v>
      </c>
      <c r="M30" s="107">
        <f t="shared" si="11"/>
        <v>460</v>
      </c>
      <c r="N30" s="115">
        <f t="shared" si="11"/>
        <v>15</v>
      </c>
      <c r="O30" s="107">
        <f t="shared" si="11"/>
        <v>169</v>
      </c>
      <c r="P30" s="107">
        <f t="shared" si="11"/>
        <v>268</v>
      </c>
      <c r="Q30" s="107">
        <f t="shared" si="11"/>
        <v>437</v>
      </c>
      <c r="R30" s="107">
        <f t="shared" si="11"/>
        <v>14</v>
      </c>
      <c r="S30" s="107">
        <f t="shared" si="11"/>
        <v>153</v>
      </c>
      <c r="T30" s="107">
        <f t="shared" si="11"/>
        <v>256</v>
      </c>
      <c r="U30" s="107">
        <f t="shared" si="11"/>
        <v>409</v>
      </c>
      <c r="V30" s="107">
        <f t="shared" si="11"/>
        <v>14</v>
      </c>
      <c r="W30" s="107">
        <f t="shared" si="11"/>
        <v>193</v>
      </c>
      <c r="X30" s="107">
        <f t="shared" si="11"/>
        <v>233</v>
      </c>
      <c r="Y30" s="107">
        <f t="shared" si="11"/>
        <v>426</v>
      </c>
      <c r="Z30" s="107">
        <f t="shared" si="11"/>
        <v>14</v>
      </c>
      <c r="AA30" s="107">
        <f t="shared" si="9"/>
        <v>2591</v>
      </c>
      <c r="AB30" s="107">
        <f t="shared" si="8"/>
        <v>87</v>
      </c>
    </row>
    <row r="31" spans="1:28" ht="21" customHeight="1">
      <c r="A31" s="101"/>
      <c r="B31" s="102" t="s">
        <v>296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14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pans="1:28" ht="21" customHeight="1">
      <c r="A32" s="42">
        <v>17</v>
      </c>
      <c r="B32" s="107" t="s">
        <v>273</v>
      </c>
      <c r="C32" s="24">
        <v>76</v>
      </c>
      <c r="D32" s="24">
        <v>50</v>
      </c>
      <c r="E32" s="24">
        <v>126</v>
      </c>
      <c r="F32" s="24">
        <v>4</v>
      </c>
      <c r="G32" s="24">
        <v>101</v>
      </c>
      <c r="H32" s="24">
        <v>77</v>
      </c>
      <c r="I32" s="24">
        <v>178</v>
      </c>
      <c r="J32" s="24">
        <v>5</v>
      </c>
      <c r="K32" s="24">
        <v>70</v>
      </c>
      <c r="L32" s="24">
        <v>73</v>
      </c>
      <c r="M32" s="24">
        <v>143</v>
      </c>
      <c r="N32" s="24">
        <v>5</v>
      </c>
      <c r="O32" s="24">
        <v>67</v>
      </c>
      <c r="P32" s="24">
        <v>75</v>
      </c>
      <c r="Q32" s="24">
        <v>142</v>
      </c>
      <c r="R32" s="24">
        <v>4</v>
      </c>
      <c r="S32" s="24">
        <v>62</v>
      </c>
      <c r="T32" s="24">
        <v>72</v>
      </c>
      <c r="U32" s="24">
        <v>134</v>
      </c>
      <c r="V32" s="24">
        <v>4</v>
      </c>
      <c r="W32" s="24">
        <v>44</v>
      </c>
      <c r="X32" s="24">
        <v>56</v>
      </c>
      <c r="Y32" s="24">
        <v>100</v>
      </c>
      <c r="Z32" s="24">
        <v>3</v>
      </c>
      <c r="AA32" s="107">
        <f t="shared" si="9"/>
        <v>823</v>
      </c>
      <c r="AB32" s="107">
        <f t="shared" si="8"/>
        <v>25</v>
      </c>
    </row>
    <row r="33" spans="1:28" ht="21" customHeight="1">
      <c r="A33" s="393" t="s">
        <v>232</v>
      </c>
      <c r="B33" s="394"/>
      <c r="C33" s="107">
        <f>C32</f>
        <v>76</v>
      </c>
      <c r="D33" s="107">
        <f t="shared" ref="D33:Z33" si="12">D32</f>
        <v>50</v>
      </c>
      <c r="E33" s="107">
        <f t="shared" si="12"/>
        <v>126</v>
      </c>
      <c r="F33" s="107">
        <f t="shared" si="12"/>
        <v>4</v>
      </c>
      <c r="G33" s="107">
        <f t="shared" si="12"/>
        <v>101</v>
      </c>
      <c r="H33" s="107">
        <f t="shared" si="12"/>
        <v>77</v>
      </c>
      <c r="I33" s="107">
        <f t="shared" si="12"/>
        <v>178</v>
      </c>
      <c r="J33" s="107">
        <f t="shared" si="12"/>
        <v>5</v>
      </c>
      <c r="K33" s="107">
        <f t="shared" si="12"/>
        <v>70</v>
      </c>
      <c r="L33" s="107">
        <f t="shared" si="12"/>
        <v>73</v>
      </c>
      <c r="M33" s="107">
        <f t="shared" si="12"/>
        <v>143</v>
      </c>
      <c r="N33" s="115">
        <f t="shared" si="12"/>
        <v>5</v>
      </c>
      <c r="O33" s="107">
        <f t="shared" si="12"/>
        <v>67</v>
      </c>
      <c r="P33" s="107">
        <f t="shared" si="12"/>
        <v>75</v>
      </c>
      <c r="Q33" s="107">
        <f t="shared" si="12"/>
        <v>142</v>
      </c>
      <c r="R33" s="107">
        <f t="shared" si="12"/>
        <v>4</v>
      </c>
      <c r="S33" s="107">
        <f t="shared" si="12"/>
        <v>62</v>
      </c>
      <c r="T33" s="107">
        <f t="shared" si="12"/>
        <v>72</v>
      </c>
      <c r="U33" s="107">
        <f t="shared" si="12"/>
        <v>134</v>
      </c>
      <c r="V33" s="107">
        <f t="shared" si="12"/>
        <v>4</v>
      </c>
      <c r="W33" s="107">
        <f t="shared" si="12"/>
        <v>44</v>
      </c>
      <c r="X33" s="107">
        <f t="shared" si="12"/>
        <v>56</v>
      </c>
      <c r="Y33" s="107">
        <f t="shared" si="12"/>
        <v>100</v>
      </c>
      <c r="Z33" s="107">
        <f t="shared" si="12"/>
        <v>3</v>
      </c>
      <c r="AA33" s="107">
        <f t="shared" si="9"/>
        <v>823</v>
      </c>
      <c r="AB33" s="107">
        <f t="shared" si="8"/>
        <v>25</v>
      </c>
    </row>
    <row r="34" spans="1:28" ht="21" customHeight="1">
      <c r="A34" s="101"/>
      <c r="B34" s="102" t="s">
        <v>297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14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spans="1:28" ht="21" customHeight="1">
      <c r="A35" s="42">
        <v>18</v>
      </c>
      <c r="B35" s="107" t="s">
        <v>261</v>
      </c>
      <c r="C35" s="24">
        <v>128</v>
      </c>
      <c r="D35" s="24">
        <v>132</v>
      </c>
      <c r="E35" s="24">
        <v>260</v>
      </c>
      <c r="F35" s="24">
        <v>7</v>
      </c>
      <c r="G35" s="24">
        <v>135</v>
      </c>
      <c r="H35" s="24">
        <v>141</v>
      </c>
      <c r="I35" s="24">
        <v>276</v>
      </c>
      <c r="J35" s="24">
        <v>7</v>
      </c>
      <c r="K35" s="24">
        <v>123</v>
      </c>
      <c r="L35" s="24">
        <v>121</v>
      </c>
      <c r="M35" s="24">
        <v>244</v>
      </c>
      <c r="N35" s="24">
        <v>7</v>
      </c>
      <c r="O35" s="24">
        <v>97</v>
      </c>
      <c r="P35" s="24">
        <v>127</v>
      </c>
      <c r="Q35" s="24">
        <v>224</v>
      </c>
      <c r="R35" s="24">
        <v>6</v>
      </c>
      <c r="S35" s="24">
        <v>87</v>
      </c>
      <c r="T35" s="24">
        <v>122</v>
      </c>
      <c r="U35" s="24">
        <v>209</v>
      </c>
      <c r="V35" s="24">
        <v>6</v>
      </c>
      <c r="W35" s="24">
        <v>90</v>
      </c>
      <c r="X35" s="24">
        <v>135</v>
      </c>
      <c r="Y35" s="24">
        <v>225</v>
      </c>
      <c r="Z35" s="24">
        <v>6</v>
      </c>
      <c r="AA35" s="107">
        <f t="shared" si="9"/>
        <v>1438</v>
      </c>
      <c r="AB35" s="107">
        <f t="shared" si="8"/>
        <v>39</v>
      </c>
    </row>
    <row r="36" spans="1:28" ht="21" customHeight="1">
      <c r="A36" s="42">
        <v>19</v>
      </c>
      <c r="B36" s="107" t="s">
        <v>272</v>
      </c>
      <c r="C36" s="24">
        <v>15</v>
      </c>
      <c r="D36" s="24">
        <v>8</v>
      </c>
      <c r="E36" s="24">
        <v>23</v>
      </c>
      <c r="F36" s="24">
        <v>2</v>
      </c>
      <c r="G36" s="24">
        <v>19</v>
      </c>
      <c r="H36" s="24">
        <v>14</v>
      </c>
      <c r="I36" s="24">
        <v>33</v>
      </c>
      <c r="J36" s="24">
        <v>2</v>
      </c>
      <c r="K36" s="24">
        <v>22</v>
      </c>
      <c r="L36" s="24">
        <v>24</v>
      </c>
      <c r="M36" s="24">
        <v>46</v>
      </c>
      <c r="N36" s="24">
        <v>2</v>
      </c>
      <c r="O36" s="24">
        <v>20</v>
      </c>
      <c r="P36" s="24">
        <v>21</v>
      </c>
      <c r="Q36" s="24">
        <v>41</v>
      </c>
      <c r="R36" s="24">
        <v>2</v>
      </c>
      <c r="S36" s="24">
        <v>16</v>
      </c>
      <c r="T36" s="24">
        <v>21</v>
      </c>
      <c r="U36" s="24">
        <v>37</v>
      </c>
      <c r="V36" s="24">
        <v>2</v>
      </c>
      <c r="W36" s="24">
        <v>9</v>
      </c>
      <c r="X36" s="24">
        <v>13</v>
      </c>
      <c r="Y36" s="24">
        <v>22</v>
      </c>
      <c r="Z36" s="24">
        <v>2</v>
      </c>
      <c r="AA36" s="107">
        <f t="shared" si="9"/>
        <v>202</v>
      </c>
      <c r="AB36" s="107">
        <f t="shared" si="8"/>
        <v>12</v>
      </c>
    </row>
    <row r="37" spans="1:28" ht="21" customHeight="1">
      <c r="A37" s="42">
        <v>20</v>
      </c>
      <c r="B37" s="107" t="s">
        <v>268</v>
      </c>
      <c r="C37" s="24">
        <v>28</v>
      </c>
      <c r="D37" s="24">
        <v>18</v>
      </c>
      <c r="E37" s="24">
        <v>46</v>
      </c>
      <c r="F37" s="24">
        <v>2</v>
      </c>
      <c r="G37" s="24">
        <v>26</v>
      </c>
      <c r="H37" s="24">
        <v>29</v>
      </c>
      <c r="I37" s="24">
        <v>55</v>
      </c>
      <c r="J37" s="24">
        <v>2</v>
      </c>
      <c r="K37" s="24">
        <v>26</v>
      </c>
      <c r="L37" s="24">
        <v>27</v>
      </c>
      <c r="M37" s="24">
        <v>53</v>
      </c>
      <c r="N37" s="24">
        <v>2</v>
      </c>
      <c r="O37" s="24">
        <v>20</v>
      </c>
      <c r="P37" s="24">
        <v>26</v>
      </c>
      <c r="Q37" s="24">
        <v>46</v>
      </c>
      <c r="R37" s="24">
        <v>2</v>
      </c>
      <c r="S37" s="24">
        <v>21</v>
      </c>
      <c r="T37" s="24">
        <v>9</v>
      </c>
      <c r="U37" s="24">
        <v>30</v>
      </c>
      <c r="V37" s="24">
        <v>2</v>
      </c>
      <c r="W37" s="24">
        <v>7</v>
      </c>
      <c r="X37" s="24">
        <v>18</v>
      </c>
      <c r="Y37" s="24">
        <v>25</v>
      </c>
      <c r="Z37" s="24">
        <v>2</v>
      </c>
      <c r="AA37" s="107">
        <f t="shared" si="9"/>
        <v>255</v>
      </c>
      <c r="AB37" s="107">
        <f t="shared" si="8"/>
        <v>12</v>
      </c>
    </row>
    <row r="38" spans="1:28" ht="21" customHeight="1">
      <c r="A38" s="42">
        <v>21</v>
      </c>
      <c r="B38" s="107" t="s">
        <v>269</v>
      </c>
      <c r="C38" s="24">
        <v>42</v>
      </c>
      <c r="D38" s="24">
        <v>20</v>
      </c>
      <c r="E38" s="24">
        <v>62</v>
      </c>
      <c r="F38" s="24">
        <v>2</v>
      </c>
      <c r="G38" s="24">
        <v>51</v>
      </c>
      <c r="H38" s="24">
        <v>25</v>
      </c>
      <c r="I38" s="24">
        <v>76</v>
      </c>
      <c r="J38" s="24">
        <v>2</v>
      </c>
      <c r="K38" s="24">
        <v>28</v>
      </c>
      <c r="L38" s="24">
        <v>30</v>
      </c>
      <c r="M38" s="24">
        <v>58</v>
      </c>
      <c r="N38" s="24">
        <v>2</v>
      </c>
      <c r="O38" s="24">
        <v>32</v>
      </c>
      <c r="P38" s="24">
        <v>23</v>
      </c>
      <c r="Q38" s="24">
        <v>55</v>
      </c>
      <c r="R38" s="24">
        <v>2</v>
      </c>
      <c r="S38" s="24">
        <v>27</v>
      </c>
      <c r="T38" s="24">
        <v>23</v>
      </c>
      <c r="U38" s="24">
        <v>50</v>
      </c>
      <c r="V38" s="24">
        <v>2</v>
      </c>
      <c r="W38" s="24">
        <v>21</v>
      </c>
      <c r="X38" s="24">
        <v>21</v>
      </c>
      <c r="Y38" s="24">
        <v>42</v>
      </c>
      <c r="Z38" s="24">
        <v>2</v>
      </c>
      <c r="AA38" s="107">
        <f t="shared" si="9"/>
        <v>343</v>
      </c>
      <c r="AB38" s="107">
        <f t="shared" si="8"/>
        <v>12</v>
      </c>
    </row>
    <row r="39" spans="1:28" ht="21" customHeight="1">
      <c r="A39" s="393" t="s">
        <v>232</v>
      </c>
      <c r="B39" s="394"/>
      <c r="C39" s="107">
        <f>SUM(C35:C38)</f>
        <v>213</v>
      </c>
      <c r="D39" s="107">
        <f t="shared" ref="D39:AB39" si="13">SUM(D35:D38)</f>
        <v>178</v>
      </c>
      <c r="E39" s="107">
        <f t="shared" si="13"/>
        <v>391</v>
      </c>
      <c r="F39" s="107">
        <f t="shared" si="13"/>
        <v>13</v>
      </c>
      <c r="G39" s="107">
        <f t="shared" si="13"/>
        <v>231</v>
      </c>
      <c r="H39" s="107">
        <f t="shared" si="13"/>
        <v>209</v>
      </c>
      <c r="I39" s="107">
        <f t="shared" si="13"/>
        <v>440</v>
      </c>
      <c r="J39" s="107">
        <f t="shared" si="13"/>
        <v>13</v>
      </c>
      <c r="K39" s="107">
        <f t="shared" si="13"/>
        <v>199</v>
      </c>
      <c r="L39" s="107">
        <f t="shared" si="13"/>
        <v>202</v>
      </c>
      <c r="M39" s="107">
        <f t="shared" si="13"/>
        <v>401</v>
      </c>
      <c r="N39" s="107">
        <f t="shared" si="13"/>
        <v>13</v>
      </c>
      <c r="O39" s="107">
        <f t="shared" si="13"/>
        <v>169</v>
      </c>
      <c r="P39" s="107">
        <f t="shared" si="13"/>
        <v>197</v>
      </c>
      <c r="Q39" s="107">
        <f t="shared" si="13"/>
        <v>366</v>
      </c>
      <c r="R39" s="107">
        <f t="shared" si="13"/>
        <v>12</v>
      </c>
      <c r="S39" s="107">
        <f t="shared" si="13"/>
        <v>151</v>
      </c>
      <c r="T39" s="107">
        <f t="shared" si="13"/>
        <v>175</v>
      </c>
      <c r="U39" s="107">
        <f t="shared" si="13"/>
        <v>326</v>
      </c>
      <c r="V39" s="107">
        <f t="shared" si="13"/>
        <v>12</v>
      </c>
      <c r="W39" s="107">
        <f t="shared" si="13"/>
        <v>127</v>
      </c>
      <c r="X39" s="107">
        <f t="shared" si="13"/>
        <v>187</v>
      </c>
      <c r="Y39" s="107">
        <f t="shared" si="13"/>
        <v>314</v>
      </c>
      <c r="Z39" s="107">
        <f t="shared" si="13"/>
        <v>12</v>
      </c>
      <c r="AA39" s="107">
        <f t="shared" si="13"/>
        <v>2238</v>
      </c>
      <c r="AB39" s="107">
        <f t="shared" si="13"/>
        <v>75</v>
      </c>
    </row>
    <row r="40" spans="1:28" ht="21" customHeight="1">
      <c r="A40" s="101"/>
      <c r="B40" s="102" t="s">
        <v>298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14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spans="1:28" ht="21" customHeight="1">
      <c r="A41" s="42">
        <v>22</v>
      </c>
      <c r="B41" s="107" t="s">
        <v>274</v>
      </c>
      <c r="C41" s="24">
        <v>155</v>
      </c>
      <c r="D41" s="24">
        <v>135</v>
      </c>
      <c r="E41" s="24">
        <v>290</v>
      </c>
      <c r="F41" s="24">
        <v>9</v>
      </c>
      <c r="G41" s="24">
        <v>145</v>
      </c>
      <c r="H41" s="24">
        <v>169</v>
      </c>
      <c r="I41" s="24">
        <v>314</v>
      </c>
      <c r="J41" s="24">
        <v>9</v>
      </c>
      <c r="K41" s="24">
        <v>128</v>
      </c>
      <c r="L41" s="24">
        <v>176</v>
      </c>
      <c r="M41" s="24">
        <v>304</v>
      </c>
      <c r="N41" s="24">
        <v>8</v>
      </c>
      <c r="O41" s="24">
        <v>139</v>
      </c>
      <c r="P41" s="24">
        <v>157</v>
      </c>
      <c r="Q41" s="24">
        <v>296</v>
      </c>
      <c r="R41" s="24">
        <v>8</v>
      </c>
      <c r="S41" s="24">
        <v>130</v>
      </c>
      <c r="T41" s="24">
        <v>140</v>
      </c>
      <c r="U41" s="24">
        <v>270</v>
      </c>
      <c r="V41" s="24">
        <v>8</v>
      </c>
      <c r="W41" s="24">
        <v>131</v>
      </c>
      <c r="X41" s="24">
        <v>130</v>
      </c>
      <c r="Y41" s="24">
        <v>261</v>
      </c>
      <c r="Z41" s="24">
        <v>8</v>
      </c>
      <c r="AA41" s="107">
        <f t="shared" si="9"/>
        <v>1735</v>
      </c>
      <c r="AB41" s="107">
        <f t="shared" si="8"/>
        <v>50</v>
      </c>
    </row>
    <row r="42" spans="1:28" ht="21" customHeight="1">
      <c r="A42" s="42">
        <v>23</v>
      </c>
      <c r="B42" s="107" t="s">
        <v>275</v>
      </c>
      <c r="C42" s="24">
        <v>16</v>
      </c>
      <c r="D42" s="24">
        <v>18</v>
      </c>
      <c r="E42" s="24">
        <v>34</v>
      </c>
      <c r="F42" s="24">
        <v>2</v>
      </c>
      <c r="G42" s="24">
        <v>24</v>
      </c>
      <c r="H42" s="24">
        <v>13</v>
      </c>
      <c r="I42" s="24">
        <v>37</v>
      </c>
      <c r="J42" s="24">
        <v>2</v>
      </c>
      <c r="K42" s="24">
        <v>24</v>
      </c>
      <c r="L42" s="24">
        <v>11</v>
      </c>
      <c r="M42" s="24">
        <v>35</v>
      </c>
      <c r="N42" s="24">
        <v>2</v>
      </c>
      <c r="O42" s="24">
        <v>17</v>
      </c>
      <c r="P42" s="24">
        <v>17</v>
      </c>
      <c r="Q42" s="24">
        <v>34</v>
      </c>
      <c r="R42" s="24">
        <v>1</v>
      </c>
      <c r="S42" s="24">
        <v>11</v>
      </c>
      <c r="T42" s="24">
        <v>19</v>
      </c>
      <c r="U42" s="24">
        <v>30</v>
      </c>
      <c r="V42" s="24">
        <v>1</v>
      </c>
      <c r="W42" s="24">
        <v>10</v>
      </c>
      <c r="X42" s="24">
        <v>12</v>
      </c>
      <c r="Y42" s="24">
        <v>22</v>
      </c>
      <c r="Z42" s="24">
        <v>1</v>
      </c>
      <c r="AA42" s="107">
        <f t="shared" si="9"/>
        <v>192</v>
      </c>
      <c r="AB42" s="107">
        <f t="shared" si="8"/>
        <v>9</v>
      </c>
    </row>
    <row r="43" spans="1:28" ht="21" customHeight="1">
      <c r="A43" s="393" t="s">
        <v>232</v>
      </c>
      <c r="B43" s="394"/>
      <c r="C43" s="108">
        <f>SUM(C41:C42)</f>
        <v>171</v>
      </c>
      <c r="D43" s="108">
        <f t="shared" ref="D43:Z43" si="14">SUM(D41:D42)</f>
        <v>153</v>
      </c>
      <c r="E43" s="108">
        <f t="shared" si="14"/>
        <v>324</v>
      </c>
      <c r="F43" s="108">
        <f t="shared" si="14"/>
        <v>11</v>
      </c>
      <c r="G43" s="108">
        <f t="shared" si="14"/>
        <v>169</v>
      </c>
      <c r="H43" s="108">
        <f t="shared" si="14"/>
        <v>182</v>
      </c>
      <c r="I43" s="108">
        <f t="shared" si="14"/>
        <v>351</v>
      </c>
      <c r="J43" s="108">
        <f t="shared" si="14"/>
        <v>11</v>
      </c>
      <c r="K43" s="108">
        <f t="shared" si="14"/>
        <v>152</v>
      </c>
      <c r="L43" s="108">
        <f t="shared" si="14"/>
        <v>187</v>
      </c>
      <c r="M43" s="108">
        <f t="shared" si="14"/>
        <v>339</v>
      </c>
      <c r="N43" s="116">
        <f t="shared" si="14"/>
        <v>10</v>
      </c>
      <c r="O43" s="108">
        <f t="shared" si="14"/>
        <v>156</v>
      </c>
      <c r="P43" s="108">
        <f t="shared" si="14"/>
        <v>174</v>
      </c>
      <c r="Q43" s="108">
        <f t="shared" si="14"/>
        <v>330</v>
      </c>
      <c r="R43" s="108">
        <f t="shared" si="14"/>
        <v>9</v>
      </c>
      <c r="S43" s="108">
        <f t="shared" si="14"/>
        <v>141</v>
      </c>
      <c r="T43" s="108">
        <f t="shared" si="14"/>
        <v>159</v>
      </c>
      <c r="U43" s="108">
        <f t="shared" si="14"/>
        <v>300</v>
      </c>
      <c r="V43" s="108">
        <f t="shared" si="14"/>
        <v>9</v>
      </c>
      <c r="W43" s="108">
        <f t="shared" si="14"/>
        <v>141</v>
      </c>
      <c r="X43" s="108">
        <f t="shared" si="14"/>
        <v>142</v>
      </c>
      <c r="Y43" s="108">
        <f t="shared" si="14"/>
        <v>283</v>
      </c>
      <c r="Z43" s="108">
        <f t="shared" si="14"/>
        <v>9</v>
      </c>
      <c r="AA43" s="107">
        <f t="shared" si="9"/>
        <v>1927</v>
      </c>
      <c r="AB43" s="107">
        <f t="shared" si="8"/>
        <v>59</v>
      </c>
    </row>
    <row r="44" spans="1:28" ht="21" customHeight="1">
      <c r="A44" s="101"/>
      <c r="B44" s="102" t="s">
        <v>299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14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4"/>
    </row>
    <row r="45" spans="1:28" ht="21" customHeight="1">
      <c r="A45" s="42">
        <v>24</v>
      </c>
      <c r="B45" s="107" t="s">
        <v>262</v>
      </c>
      <c r="C45" s="24">
        <v>128</v>
      </c>
      <c r="D45" s="24">
        <v>127</v>
      </c>
      <c r="E45" s="24">
        <v>255</v>
      </c>
      <c r="F45" s="24">
        <v>7</v>
      </c>
      <c r="G45" s="24">
        <v>174</v>
      </c>
      <c r="H45" s="24">
        <v>142</v>
      </c>
      <c r="I45" s="24">
        <v>316</v>
      </c>
      <c r="J45" s="24">
        <v>8</v>
      </c>
      <c r="K45" s="24">
        <v>155</v>
      </c>
      <c r="L45" s="24">
        <v>134</v>
      </c>
      <c r="M45" s="24">
        <v>289</v>
      </c>
      <c r="N45" s="24">
        <v>7</v>
      </c>
      <c r="O45" s="24">
        <v>101</v>
      </c>
      <c r="P45" s="24">
        <v>128</v>
      </c>
      <c r="Q45" s="24">
        <v>229</v>
      </c>
      <c r="R45" s="24">
        <v>6</v>
      </c>
      <c r="S45" s="24">
        <v>119</v>
      </c>
      <c r="T45" s="24">
        <v>96</v>
      </c>
      <c r="U45" s="24">
        <v>215</v>
      </c>
      <c r="V45" s="24">
        <v>6</v>
      </c>
      <c r="W45" s="24">
        <v>91</v>
      </c>
      <c r="X45" s="24">
        <v>108</v>
      </c>
      <c r="Y45" s="24">
        <v>199</v>
      </c>
      <c r="Z45" s="24">
        <v>6</v>
      </c>
      <c r="AA45" s="107">
        <f t="shared" si="9"/>
        <v>1503</v>
      </c>
      <c r="AB45" s="107">
        <f t="shared" si="8"/>
        <v>40</v>
      </c>
    </row>
    <row r="46" spans="1:28" ht="21" customHeight="1">
      <c r="A46" s="42">
        <v>25</v>
      </c>
      <c r="B46" s="107" t="s">
        <v>266</v>
      </c>
      <c r="C46" s="24">
        <v>14</v>
      </c>
      <c r="D46" s="24">
        <v>12</v>
      </c>
      <c r="E46" s="24">
        <v>26</v>
      </c>
      <c r="F46" s="24">
        <v>1</v>
      </c>
      <c r="G46" s="24">
        <v>17</v>
      </c>
      <c r="H46" s="24">
        <v>11</v>
      </c>
      <c r="I46" s="24">
        <v>28</v>
      </c>
      <c r="J46" s="24">
        <v>1</v>
      </c>
      <c r="K46" s="24">
        <v>9</v>
      </c>
      <c r="L46" s="24">
        <v>15</v>
      </c>
      <c r="M46" s="24">
        <v>24</v>
      </c>
      <c r="N46" s="24">
        <v>1</v>
      </c>
      <c r="O46" s="24">
        <v>7</v>
      </c>
      <c r="P46" s="24">
        <v>7</v>
      </c>
      <c r="Q46" s="24">
        <v>14</v>
      </c>
      <c r="R46" s="24">
        <v>1</v>
      </c>
      <c r="S46" s="24">
        <v>7</v>
      </c>
      <c r="T46" s="24">
        <v>11</v>
      </c>
      <c r="U46" s="24">
        <v>18</v>
      </c>
      <c r="V46" s="24">
        <v>1</v>
      </c>
      <c r="W46" s="24">
        <v>6</v>
      </c>
      <c r="X46" s="24">
        <v>8</v>
      </c>
      <c r="Y46" s="24">
        <v>14</v>
      </c>
      <c r="Z46" s="24">
        <v>1</v>
      </c>
      <c r="AA46" s="107">
        <f t="shared" si="9"/>
        <v>124</v>
      </c>
      <c r="AB46" s="107">
        <f t="shared" si="8"/>
        <v>6</v>
      </c>
    </row>
    <row r="47" spans="1:28" ht="21" customHeight="1">
      <c r="A47" s="42">
        <v>26</v>
      </c>
      <c r="B47" s="107" t="s">
        <v>265</v>
      </c>
      <c r="C47" s="24">
        <v>23</v>
      </c>
      <c r="D47" s="24">
        <v>23</v>
      </c>
      <c r="E47" s="24">
        <v>46</v>
      </c>
      <c r="F47" s="24">
        <v>2</v>
      </c>
      <c r="G47" s="24">
        <v>39</v>
      </c>
      <c r="H47" s="24">
        <v>40</v>
      </c>
      <c r="I47" s="24">
        <v>79</v>
      </c>
      <c r="J47" s="24">
        <v>3</v>
      </c>
      <c r="K47" s="24">
        <v>53</v>
      </c>
      <c r="L47" s="24">
        <v>34</v>
      </c>
      <c r="M47" s="24">
        <v>87</v>
      </c>
      <c r="N47" s="24">
        <v>3</v>
      </c>
      <c r="O47" s="24">
        <v>32</v>
      </c>
      <c r="P47" s="24">
        <v>28</v>
      </c>
      <c r="Q47" s="24">
        <v>60</v>
      </c>
      <c r="R47" s="24">
        <v>2</v>
      </c>
      <c r="S47" s="24">
        <v>37</v>
      </c>
      <c r="T47" s="24">
        <v>31</v>
      </c>
      <c r="U47" s="24">
        <v>68</v>
      </c>
      <c r="V47" s="24">
        <v>2</v>
      </c>
      <c r="W47" s="24">
        <v>23</v>
      </c>
      <c r="X47" s="24">
        <v>28</v>
      </c>
      <c r="Y47" s="24">
        <v>51</v>
      </c>
      <c r="Z47" s="24">
        <v>3</v>
      </c>
      <c r="AA47" s="107">
        <f t="shared" si="9"/>
        <v>391</v>
      </c>
      <c r="AB47" s="107">
        <f t="shared" si="8"/>
        <v>15</v>
      </c>
    </row>
    <row r="48" spans="1:28" ht="21" customHeight="1">
      <c r="A48" s="42">
        <v>27</v>
      </c>
      <c r="B48" s="107" t="s">
        <v>270</v>
      </c>
      <c r="C48" s="24">
        <v>15</v>
      </c>
      <c r="D48" s="24">
        <v>10</v>
      </c>
      <c r="E48" s="24">
        <v>25</v>
      </c>
      <c r="F48" s="24">
        <v>1</v>
      </c>
      <c r="G48" s="24">
        <v>16</v>
      </c>
      <c r="H48" s="24">
        <v>13</v>
      </c>
      <c r="I48" s="24">
        <v>29</v>
      </c>
      <c r="J48" s="24">
        <v>1</v>
      </c>
      <c r="K48" s="24">
        <v>16</v>
      </c>
      <c r="L48" s="24">
        <v>23</v>
      </c>
      <c r="M48" s="24">
        <v>39</v>
      </c>
      <c r="N48" s="24">
        <v>1</v>
      </c>
      <c r="O48" s="24">
        <v>9</v>
      </c>
      <c r="P48" s="24">
        <v>15</v>
      </c>
      <c r="Q48" s="24">
        <v>24</v>
      </c>
      <c r="R48" s="24">
        <v>2</v>
      </c>
      <c r="S48" s="24">
        <v>7</v>
      </c>
      <c r="T48" s="24">
        <v>6</v>
      </c>
      <c r="U48" s="24">
        <v>13</v>
      </c>
      <c r="V48" s="24">
        <v>2</v>
      </c>
      <c r="W48" s="24">
        <v>10</v>
      </c>
      <c r="X48" s="24">
        <v>11</v>
      </c>
      <c r="Y48" s="24">
        <v>21</v>
      </c>
      <c r="Z48" s="24">
        <v>2</v>
      </c>
      <c r="AA48" s="107">
        <f t="shared" si="9"/>
        <v>151</v>
      </c>
      <c r="AB48" s="107">
        <f t="shared" si="8"/>
        <v>9</v>
      </c>
    </row>
    <row r="49" spans="1:28" ht="21" customHeight="1">
      <c r="A49" s="393" t="s">
        <v>232</v>
      </c>
      <c r="B49" s="394"/>
      <c r="C49" s="107">
        <f>SUM(C45:C48)</f>
        <v>180</v>
      </c>
      <c r="D49" s="107">
        <f t="shared" ref="D49:Z49" si="15">SUM(D45:D48)</f>
        <v>172</v>
      </c>
      <c r="E49" s="107">
        <f t="shared" si="15"/>
        <v>352</v>
      </c>
      <c r="F49" s="107">
        <f t="shared" si="15"/>
        <v>11</v>
      </c>
      <c r="G49" s="107">
        <f t="shared" si="15"/>
        <v>246</v>
      </c>
      <c r="H49" s="107">
        <f t="shared" si="15"/>
        <v>206</v>
      </c>
      <c r="I49" s="107">
        <f t="shared" si="15"/>
        <v>452</v>
      </c>
      <c r="J49" s="107">
        <f t="shared" si="15"/>
        <v>13</v>
      </c>
      <c r="K49" s="107">
        <f t="shared" si="15"/>
        <v>233</v>
      </c>
      <c r="L49" s="107">
        <f t="shared" si="15"/>
        <v>206</v>
      </c>
      <c r="M49" s="107">
        <f t="shared" si="15"/>
        <v>439</v>
      </c>
      <c r="N49" s="115">
        <f t="shared" si="15"/>
        <v>12</v>
      </c>
      <c r="O49" s="107">
        <f t="shared" si="15"/>
        <v>149</v>
      </c>
      <c r="P49" s="107">
        <f t="shared" si="15"/>
        <v>178</v>
      </c>
      <c r="Q49" s="107">
        <f t="shared" si="15"/>
        <v>327</v>
      </c>
      <c r="R49" s="107">
        <f t="shared" si="15"/>
        <v>11</v>
      </c>
      <c r="S49" s="107">
        <f t="shared" si="15"/>
        <v>170</v>
      </c>
      <c r="T49" s="107">
        <f t="shared" si="15"/>
        <v>144</v>
      </c>
      <c r="U49" s="107">
        <f t="shared" si="15"/>
        <v>314</v>
      </c>
      <c r="V49" s="107">
        <f t="shared" si="15"/>
        <v>11</v>
      </c>
      <c r="W49" s="107">
        <f t="shared" si="15"/>
        <v>130</v>
      </c>
      <c r="X49" s="107">
        <f t="shared" si="15"/>
        <v>155</v>
      </c>
      <c r="Y49" s="107">
        <f t="shared" si="15"/>
        <v>285</v>
      </c>
      <c r="Z49" s="107">
        <f t="shared" si="15"/>
        <v>12</v>
      </c>
      <c r="AA49" s="107">
        <f t="shared" si="9"/>
        <v>2169</v>
      </c>
      <c r="AB49" s="107">
        <f t="shared" si="8"/>
        <v>70</v>
      </c>
    </row>
    <row r="50" spans="1:28">
      <c r="A50" s="403" t="s">
        <v>356</v>
      </c>
      <c r="B50" s="403"/>
      <c r="C50" s="111">
        <f t="shared" ref="C50:Z50" si="16">C11+C16+C20+C24+C30+C33+C39+C43+C49</f>
        <v>1587</v>
      </c>
      <c r="D50" s="111">
        <f t="shared" si="16"/>
        <v>1696</v>
      </c>
      <c r="E50" s="111">
        <f t="shared" si="16"/>
        <v>3283</v>
      </c>
      <c r="F50" s="111">
        <f t="shared" si="16"/>
        <v>109</v>
      </c>
      <c r="G50" s="111">
        <f t="shared" si="16"/>
        <v>1735</v>
      </c>
      <c r="H50" s="111">
        <f t="shared" si="16"/>
        <v>1898</v>
      </c>
      <c r="I50" s="111">
        <f t="shared" si="16"/>
        <v>3633</v>
      </c>
      <c r="J50" s="111">
        <f t="shared" si="16"/>
        <v>112</v>
      </c>
      <c r="K50" s="111">
        <f t="shared" si="16"/>
        <v>1637</v>
      </c>
      <c r="L50" s="111">
        <f t="shared" si="16"/>
        <v>1878</v>
      </c>
      <c r="M50" s="111">
        <f t="shared" si="16"/>
        <v>3515</v>
      </c>
      <c r="N50" s="119">
        <f t="shared" si="16"/>
        <v>111</v>
      </c>
      <c r="O50" s="111">
        <f t="shared" si="16"/>
        <v>1421</v>
      </c>
      <c r="P50" s="111">
        <f t="shared" si="16"/>
        <v>1825</v>
      </c>
      <c r="Q50" s="111">
        <f t="shared" si="16"/>
        <v>3246</v>
      </c>
      <c r="R50" s="111">
        <f t="shared" si="16"/>
        <v>103</v>
      </c>
      <c r="S50" s="111">
        <f t="shared" si="16"/>
        <v>1355</v>
      </c>
      <c r="T50" s="111">
        <f t="shared" si="16"/>
        <v>1719</v>
      </c>
      <c r="U50" s="111">
        <f t="shared" si="16"/>
        <v>3074</v>
      </c>
      <c r="V50" s="111">
        <f t="shared" si="16"/>
        <v>103</v>
      </c>
      <c r="W50" s="111">
        <f t="shared" si="16"/>
        <v>1257</v>
      </c>
      <c r="X50" s="111">
        <f t="shared" si="16"/>
        <v>1622</v>
      </c>
      <c r="Y50" s="111">
        <f t="shared" si="16"/>
        <v>2879</v>
      </c>
      <c r="Z50" s="107">
        <f t="shared" si="16"/>
        <v>102</v>
      </c>
      <c r="AA50" s="107">
        <f t="shared" si="9"/>
        <v>19630</v>
      </c>
      <c r="AB50" s="107">
        <f>F50+J50+N50+R50+V50+Z50</f>
        <v>640</v>
      </c>
    </row>
  </sheetData>
  <mergeCells count="20">
    <mergeCell ref="A33:B33"/>
    <mergeCell ref="A39:B39"/>
    <mergeCell ref="A43:B43"/>
    <mergeCell ref="A49:B49"/>
    <mergeCell ref="A50:B50"/>
    <mergeCell ref="A1:AB1"/>
    <mergeCell ref="C3:F3"/>
    <mergeCell ref="G3:J3"/>
    <mergeCell ref="K3:N3"/>
    <mergeCell ref="O3:R3"/>
    <mergeCell ref="S3:V3"/>
    <mergeCell ref="W3:Z3"/>
    <mergeCell ref="B3:B4"/>
    <mergeCell ref="A3:A4"/>
    <mergeCell ref="AA3:AB3"/>
    <mergeCell ref="A11:B11"/>
    <mergeCell ref="A16:B16"/>
    <mergeCell ref="A20:B20"/>
    <mergeCell ref="A24:B24"/>
    <mergeCell ref="A30:B30"/>
  </mergeCells>
  <pageMargins left="1.02" right="0.14000000000000001" top="0.71" bottom="0.49" header="0.6" footer="0.31496062992125984"/>
  <pageSetup paperSize="9" orientation="landscape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A19"/>
  <sheetViews>
    <sheetView zoomScaleNormal="100" workbookViewId="0">
      <selection activeCell="M21" sqref="M21"/>
    </sheetView>
  </sheetViews>
  <sheetFormatPr defaultRowHeight="21"/>
  <cols>
    <col min="1" max="1" width="4.109375" style="75" customWidth="1"/>
    <col min="2" max="2" width="9.6640625" style="75" bestFit="1" customWidth="1"/>
    <col min="3" max="3" width="6" style="75" bestFit="1" customWidth="1"/>
    <col min="4" max="4" width="6.33203125" style="75" bestFit="1" customWidth="1"/>
    <col min="5" max="5" width="6" style="75" bestFit="1" customWidth="1"/>
    <col min="6" max="7" width="6.109375" style="75" bestFit="1" customWidth="1"/>
    <col min="8" max="8" width="6.33203125" style="75" bestFit="1" customWidth="1"/>
    <col min="9" max="9" width="7" style="75" bestFit="1" customWidth="1"/>
    <col min="10" max="10" width="6.33203125" style="75" bestFit="1" customWidth="1"/>
    <col min="11" max="11" width="6" style="75" bestFit="1" customWidth="1"/>
    <col min="12" max="14" width="6.109375" style="75" bestFit="1" customWidth="1"/>
    <col min="15" max="15" width="6.33203125" style="75" bestFit="1" customWidth="1"/>
    <col min="16" max="16" width="7" style="75" bestFit="1" customWidth="1"/>
    <col min="17" max="17" width="8.5546875" style="75" bestFit="1" customWidth="1"/>
    <col min="18" max="256" width="9" style="75"/>
    <col min="257" max="257" width="4.109375" style="75" customWidth="1"/>
    <col min="258" max="258" width="11.44140625" style="75" customWidth="1"/>
    <col min="259" max="264" width="7.109375" style="75" customWidth="1"/>
    <col min="265" max="265" width="8.44140625" style="75" customWidth="1"/>
    <col min="266" max="272" width="6.88671875" style="75" customWidth="1"/>
    <col min="273" max="273" width="9" style="75" customWidth="1"/>
    <col min="274" max="512" width="9" style="75"/>
    <col min="513" max="513" width="4.109375" style="75" customWidth="1"/>
    <col min="514" max="514" width="11.44140625" style="75" customWidth="1"/>
    <col min="515" max="520" width="7.109375" style="75" customWidth="1"/>
    <col min="521" max="521" width="8.44140625" style="75" customWidth="1"/>
    <col min="522" max="528" width="6.88671875" style="75" customWidth="1"/>
    <col min="529" max="529" width="9" style="75" customWidth="1"/>
    <col min="530" max="768" width="9" style="75"/>
    <col min="769" max="769" width="4.109375" style="75" customWidth="1"/>
    <col min="770" max="770" width="11.44140625" style="75" customWidth="1"/>
    <col min="771" max="776" width="7.109375" style="75" customWidth="1"/>
    <col min="777" max="777" width="8.44140625" style="75" customWidth="1"/>
    <col min="778" max="784" width="6.88671875" style="75" customWidth="1"/>
    <col min="785" max="785" width="9" style="75" customWidth="1"/>
    <col min="786" max="1024" width="9" style="75"/>
    <col min="1025" max="1025" width="4.109375" style="75" customWidth="1"/>
    <col min="1026" max="1026" width="11.44140625" style="75" customWidth="1"/>
    <col min="1027" max="1032" width="7.109375" style="75" customWidth="1"/>
    <col min="1033" max="1033" width="8.44140625" style="75" customWidth="1"/>
    <col min="1034" max="1040" width="6.88671875" style="75" customWidth="1"/>
    <col min="1041" max="1041" width="9" style="75" customWidth="1"/>
    <col min="1042" max="1280" width="9" style="75"/>
    <col min="1281" max="1281" width="4.109375" style="75" customWidth="1"/>
    <col min="1282" max="1282" width="11.44140625" style="75" customWidth="1"/>
    <col min="1283" max="1288" width="7.109375" style="75" customWidth="1"/>
    <col min="1289" max="1289" width="8.44140625" style="75" customWidth="1"/>
    <col min="1290" max="1296" width="6.88671875" style="75" customWidth="1"/>
    <col min="1297" max="1297" width="9" style="75" customWidth="1"/>
    <col min="1298" max="1536" width="9" style="75"/>
    <col min="1537" max="1537" width="4.109375" style="75" customWidth="1"/>
    <col min="1538" max="1538" width="11.44140625" style="75" customWidth="1"/>
    <col min="1539" max="1544" width="7.109375" style="75" customWidth="1"/>
    <col min="1545" max="1545" width="8.44140625" style="75" customWidth="1"/>
    <col min="1546" max="1552" width="6.88671875" style="75" customWidth="1"/>
    <col min="1553" max="1553" width="9" style="75" customWidth="1"/>
    <col min="1554" max="1792" width="9" style="75"/>
    <col min="1793" max="1793" width="4.109375" style="75" customWidth="1"/>
    <col min="1794" max="1794" width="11.44140625" style="75" customWidth="1"/>
    <col min="1795" max="1800" width="7.109375" style="75" customWidth="1"/>
    <col min="1801" max="1801" width="8.44140625" style="75" customWidth="1"/>
    <col min="1802" max="1808" width="6.88671875" style="75" customWidth="1"/>
    <col min="1809" max="1809" width="9" style="75" customWidth="1"/>
    <col min="1810" max="2048" width="9" style="75"/>
    <col min="2049" max="2049" width="4.109375" style="75" customWidth="1"/>
    <col min="2050" max="2050" width="11.44140625" style="75" customWidth="1"/>
    <col min="2051" max="2056" width="7.109375" style="75" customWidth="1"/>
    <col min="2057" max="2057" width="8.44140625" style="75" customWidth="1"/>
    <col min="2058" max="2064" width="6.88671875" style="75" customWidth="1"/>
    <col min="2065" max="2065" width="9" style="75" customWidth="1"/>
    <col min="2066" max="2304" width="9" style="75"/>
    <col min="2305" max="2305" width="4.109375" style="75" customWidth="1"/>
    <col min="2306" max="2306" width="11.44140625" style="75" customWidth="1"/>
    <col min="2307" max="2312" width="7.109375" style="75" customWidth="1"/>
    <col min="2313" max="2313" width="8.44140625" style="75" customWidth="1"/>
    <col min="2314" max="2320" width="6.88671875" style="75" customWidth="1"/>
    <col min="2321" max="2321" width="9" style="75" customWidth="1"/>
    <col min="2322" max="2560" width="9" style="75"/>
    <col min="2561" max="2561" width="4.109375" style="75" customWidth="1"/>
    <col min="2562" max="2562" width="11.44140625" style="75" customWidth="1"/>
    <col min="2563" max="2568" width="7.109375" style="75" customWidth="1"/>
    <col min="2569" max="2569" width="8.44140625" style="75" customWidth="1"/>
    <col min="2570" max="2576" width="6.88671875" style="75" customWidth="1"/>
    <col min="2577" max="2577" width="9" style="75" customWidth="1"/>
    <col min="2578" max="2816" width="9" style="75"/>
    <col min="2817" max="2817" width="4.109375" style="75" customWidth="1"/>
    <col min="2818" max="2818" width="11.44140625" style="75" customWidth="1"/>
    <col min="2819" max="2824" width="7.109375" style="75" customWidth="1"/>
    <col min="2825" max="2825" width="8.44140625" style="75" customWidth="1"/>
    <col min="2826" max="2832" width="6.88671875" style="75" customWidth="1"/>
    <col min="2833" max="2833" width="9" style="75" customWidth="1"/>
    <col min="2834" max="3072" width="9" style="75"/>
    <col min="3073" max="3073" width="4.109375" style="75" customWidth="1"/>
    <col min="3074" max="3074" width="11.44140625" style="75" customWidth="1"/>
    <col min="3075" max="3080" width="7.109375" style="75" customWidth="1"/>
    <col min="3081" max="3081" width="8.44140625" style="75" customWidth="1"/>
    <col min="3082" max="3088" width="6.88671875" style="75" customWidth="1"/>
    <col min="3089" max="3089" width="9" style="75" customWidth="1"/>
    <col min="3090" max="3328" width="9" style="75"/>
    <col min="3329" max="3329" width="4.109375" style="75" customWidth="1"/>
    <col min="3330" max="3330" width="11.44140625" style="75" customWidth="1"/>
    <col min="3331" max="3336" width="7.109375" style="75" customWidth="1"/>
    <col min="3337" max="3337" width="8.44140625" style="75" customWidth="1"/>
    <col min="3338" max="3344" width="6.88671875" style="75" customWidth="1"/>
    <col min="3345" max="3345" width="9" style="75" customWidth="1"/>
    <col min="3346" max="3584" width="9" style="75"/>
    <col min="3585" max="3585" width="4.109375" style="75" customWidth="1"/>
    <col min="3586" max="3586" width="11.44140625" style="75" customWidth="1"/>
    <col min="3587" max="3592" width="7.109375" style="75" customWidth="1"/>
    <col min="3593" max="3593" width="8.44140625" style="75" customWidth="1"/>
    <col min="3594" max="3600" width="6.88671875" style="75" customWidth="1"/>
    <col min="3601" max="3601" width="9" style="75" customWidth="1"/>
    <col min="3602" max="3840" width="9" style="75"/>
    <col min="3841" max="3841" width="4.109375" style="75" customWidth="1"/>
    <col min="3842" max="3842" width="11.44140625" style="75" customWidth="1"/>
    <col min="3843" max="3848" width="7.109375" style="75" customWidth="1"/>
    <col min="3849" max="3849" width="8.44140625" style="75" customWidth="1"/>
    <col min="3850" max="3856" width="6.88671875" style="75" customWidth="1"/>
    <col min="3857" max="3857" width="9" style="75" customWidth="1"/>
    <col min="3858" max="4096" width="9" style="75"/>
    <col min="4097" max="4097" width="4.109375" style="75" customWidth="1"/>
    <col min="4098" max="4098" width="11.44140625" style="75" customWidth="1"/>
    <col min="4099" max="4104" width="7.109375" style="75" customWidth="1"/>
    <col min="4105" max="4105" width="8.44140625" style="75" customWidth="1"/>
    <col min="4106" max="4112" width="6.88671875" style="75" customWidth="1"/>
    <col min="4113" max="4113" width="9" style="75" customWidth="1"/>
    <col min="4114" max="4352" width="9" style="75"/>
    <col min="4353" max="4353" width="4.109375" style="75" customWidth="1"/>
    <col min="4354" max="4354" width="11.44140625" style="75" customWidth="1"/>
    <col min="4355" max="4360" width="7.109375" style="75" customWidth="1"/>
    <col min="4361" max="4361" width="8.44140625" style="75" customWidth="1"/>
    <col min="4362" max="4368" width="6.88671875" style="75" customWidth="1"/>
    <col min="4369" max="4369" width="9" style="75" customWidth="1"/>
    <col min="4370" max="4608" width="9" style="75"/>
    <col min="4609" max="4609" width="4.109375" style="75" customWidth="1"/>
    <col min="4610" max="4610" width="11.44140625" style="75" customWidth="1"/>
    <col min="4611" max="4616" width="7.109375" style="75" customWidth="1"/>
    <col min="4617" max="4617" width="8.44140625" style="75" customWidth="1"/>
    <col min="4618" max="4624" width="6.88671875" style="75" customWidth="1"/>
    <col min="4625" max="4625" width="9" style="75" customWidth="1"/>
    <col min="4626" max="4864" width="9" style="75"/>
    <col min="4865" max="4865" width="4.109375" style="75" customWidth="1"/>
    <col min="4866" max="4866" width="11.44140625" style="75" customWidth="1"/>
    <col min="4867" max="4872" width="7.109375" style="75" customWidth="1"/>
    <col min="4873" max="4873" width="8.44140625" style="75" customWidth="1"/>
    <col min="4874" max="4880" width="6.88671875" style="75" customWidth="1"/>
    <col min="4881" max="4881" width="9" style="75" customWidth="1"/>
    <col min="4882" max="5120" width="9" style="75"/>
    <col min="5121" max="5121" width="4.109375" style="75" customWidth="1"/>
    <col min="5122" max="5122" width="11.44140625" style="75" customWidth="1"/>
    <col min="5123" max="5128" width="7.109375" style="75" customWidth="1"/>
    <col min="5129" max="5129" width="8.44140625" style="75" customWidth="1"/>
    <col min="5130" max="5136" width="6.88671875" style="75" customWidth="1"/>
    <col min="5137" max="5137" width="9" style="75" customWidth="1"/>
    <col min="5138" max="5376" width="9" style="75"/>
    <col min="5377" max="5377" width="4.109375" style="75" customWidth="1"/>
    <col min="5378" max="5378" width="11.44140625" style="75" customWidth="1"/>
    <col min="5379" max="5384" width="7.109375" style="75" customWidth="1"/>
    <col min="5385" max="5385" width="8.44140625" style="75" customWidth="1"/>
    <col min="5386" max="5392" width="6.88671875" style="75" customWidth="1"/>
    <col min="5393" max="5393" width="9" style="75" customWidth="1"/>
    <col min="5394" max="5632" width="9" style="75"/>
    <col min="5633" max="5633" width="4.109375" style="75" customWidth="1"/>
    <col min="5634" max="5634" width="11.44140625" style="75" customWidth="1"/>
    <col min="5635" max="5640" width="7.109375" style="75" customWidth="1"/>
    <col min="5641" max="5641" width="8.44140625" style="75" customWidth="1"/>
    <col min="5642" max="5648" width="6.88671875" style="75" customWidth="1"/>
    <col min="5649" max="5649" width="9" style="75" customWidth="1"/>
    <col min="5650" max="5888" width="9" style="75"/>
    <col min="5889" max="5889" width="4.109375" style="75" customWidth="1"/>
    <col min="5890" max="5890" width="11.44140625" style="75" customWidth="1"/>
    <col min="5891" max="5896" width="7.109375" style="75" customWidth="1"/>
    <col min="5897" max="5897" width="8.44140625" style="75" customWidth="1"/>
    <col min="5898" max="5904" width="6.88671875" style="75" customWidth="1"/>
    <col min="5905" max="5905" width="9" style="75" customWidth="1"/>
    <col min="5906" max="6144" width="9" style="75"/>
    <col min="6145" max="6145" width="4.109375" style="75" customWidth="1"/>
    <col min="6146" max="6146" width="11.44140625" style="75" customWidth="1"/>
    <col min="6147" max="6152" width="7.109375" style="75" customWidth="1"/>
    <col min="6153" max="6153" width="8.44140625" style="75" customWidth="1"/>
    <col min="6154" max="6160" width="6.88671875" style="75" customWidth="1"/>
    <col min="6161" max="6161" width="9" style="75" customWidth="1"/>
    <col min="6162" max="6400" width="9" style="75"/>
    <col min="6401" max="6401" width="4.109375" style="75" customWidth="1"/>
    <col min="6402" max="6402" width="11.44140625" style="75" customWidth="1"/>
    <col min="6403" max="6408" width="7.109375" style="75" customWidth="1"/>
    <col min="6409" max="6409" width="8.44140625" style="75" customWidth="1"/>
    <col min="6410" max="6416" width="6.88671875" style="75" customWidth="1"/>
    <col min="6417" max="6417" width="9" style="75" customWidth="1"/>
    <col min="6418" max="6656" width="9" style="75"/>
    <col min="6657" max="6657" width="4.109375" style="75" customWidth="1"/>
    <col min="6658" max="6658" width="11.44140625" style="75" customWidth="1"/>
    <col min="6659" max="6664" width="7.109375" style="75" customWidth="1"/>
    <col min="6665" max="6665" width="8.44140625" style="75" customWidth="1"/>
    <col min="6666" max="6672" width="6.88671875" style="75" customWidth="1"/>
    <col min="6673" max="6673" width="9" style="75" customWidth="1"/>
    <col min="6674" max="6912" width="9" style="75"/>
    <col min="6913" max="6913" width="4.109375" style="75" customWidth="1"/>
    <col min="6914" max="6914" width="11.44140625" style="75" customWidth="1"/>
    <col min="6915" max="6920" width="7.109375" style="75" customWidth="1"/>
    <col min="6921" max="6921" width="8.44140625" style="75" customWidth="1"/>
    <col min="6922" max="6928" width="6.88671875" style="75" customWidth="1"/>
    <col min="6929" max="6929" width="9" style="75" customWidth="1"/>
    <col min="6930" max="7168" width="9" style="75"/>
    <col min="7169" max="7169" width="4.109375" style="75" customWidth="1"/>
    <col min="7170" max="7170" width="11.44140625" style="75" customWidth="1"/>
    <col min="7171" max="7176" width="7.109375" style="75" customWidth="1"/>
    <col min="7177" max="7177" width="8.44140625" style="75" customWidth="1"/>
    <col min="7178" max="7184" width="6.88671875" style="75" customWidth="1"/>
    <col min="7185" max="7185" width="9" style="75" customWidth="1"/>
    <col min="7186" max="7424" width="9" style="75"/>
    <col min="7425" max="7425" width="4.109375" style="75" customWidth="1"/>
    <col min="7426" max="7426" width="11.44140625" style="75" customWidth="1"/>
    <col min="7427" max="7432" width="7.109375" style="75" customWidth="1"/>
    <col min="7433" max="7433" width="8.44140625" style="75" customWidth="1"/>
    <col min="7434" max="7440" width="6.88671875" style="75" customWidth="1"/>
    <col min="7441" max="7441" width="9" style="75" customWidth="1"/>
    <col min="7442" max="7680" width="9" style="75"/>
    <col min="7681" max="7681" width="4.109375" style="75" customWidth="1"/>
    <col min="7682" max="7682" width="11.44140625" style="75" customWidth="1"/>
    <col min="7683" max="7688" width="7.109375" style="75" customWidth="1"/>
    <col min="7689" max="7689" width="8.44140625" style="75" customWidth="1"/>
    <col min="7690" max="7696" width="6.88671875" style="75" customWidth="1"/>
    <col min="7697" max="7697" width="9" style="75" customWidth="1"/>
    <col min="7698" max="7936" width="9" style="75"/>
    <col min="7937" max="7937" width="4.109375" style="75" customWidth="1"/>
    <col min="7938" max="7938" width="11.44140625" style="75" customWidth="1"/>
    <col min="7939" max="7944" width="7.109375" style="75" customWidth="1"/>
    <col min="7945" max="7945" width="8.44140625" style="75" customWidth="1"/>
    <col min="7946" max="7952" width="6.88671875" style="75" customWidth="1"/>
    <col min="7953" max="7953" width="9" style="75" customWidth="1"/>
    <col min="7954" max="8192" width="9" style="75"/>
    <col min="8193" max="8193" width="4.109375" style="75" customWidth="1"/>
    <col min="8194" max="8194" width="11.44140625" style="75" customWidth="1"/>
    <col min="8195" max="8200" width="7.109375" style="75" customWidth="1"/>
    <col min="8201" max="8201" width="8.44140625" style="75" customWidth="1"/>
    <col min="8202" max="8208" width="6.88671875" style="75" customWidth="1"/>
    <col min="8209" max="8209" width="9" style="75" customWidth="1"/>
    <col min="8210" max="8448" width="9" style="75"/>
    <col min="8449" max="8449" width="4.109375" style="75" customWidth="1"/>
    <col min="8450" max="8450" width="11.44140625" style="75" customWidth="1"/>
    <col min="8451" max="8456" width="7.109375" style="75" customWidth="1"/>
    <col min="8457" max="8457" width="8.44140625" style="75" customWidth="1"/>
    <col min="8458" max="8464" width="6.88671875" style="75" customWidth="1"/>
    <col min="8465" max="8465" width="9" style="75" customWidth="1"/>
    <col min="8466" max="8704" width="9" style="75"/>
    <col min="8705" max="8705" width="4.109375" style="75" customWidth="1"/>
    <col min="8706" max="8706" width="11.44140625" style="75" customWidth="1"/>
    <col min="8707" max="8712" width="7.109375" style="75" customWidth="1"/>
    <col min="8713" max="8713" width="8.44140625" style="75" customWidth="1"/>
    <col min="8714" max="8720" width="6.88671875" style="75" customWidth="1"/>
    <col min="8721" max="8721" width="9" style="75" customWidth="1"/>
    <col min="8722" max="8960" width="9" style="75"/>
    <col min="8961" max="8961" width="4.109375" style="75" customWidth="1"/>
    <col min="8962" max="8962" width="11.44140625" style="75" customWidth="1"/>
    <col min="8963" max="8968" width="7.109375" style="75" customWidth="1"/>
    <col min="8969" max="8969" width="8.44140625" style="75" customWidth="1"/>
    <col min="8970" max="8976" width="6.88671875" style="75" customWidth="1"/>
    <col min="8977" max="8977" width="9" style="75" customWidth="1"/>
    <col min="8978" max="9216" width="9" style="75"/>
    <col min="9217" max="9217" width="4.109375" style="75" customWidth="1"/>
    <col min="9218" max="9218" width="11.44140625" style="75" customWidth="1"/>
    <col min="9219" max="9224" width="7.109375" style="75" customWidth="1"/>
    <col min="9225" max="9225" width="8.44140625" style="75" customWidth="1"/>
    <col min="9226" max="9232" width="6.88671875" style="75" customWidth="1"/>
    <col min="9233" max="9233" width="9" style="75" customWidth="1"/>
    <col min="9234" max="9472" width="9" style="75"/>
    <col min="9473" max="9473" width="4.109375" style="75" customWidth="1"/>
    <col min="9474" max="9474" width="11.44140625" style="75" customWidth="1"/>
    <col min="9475" max="9480" width="7.109375" style="75" customWidth="1"/>
    <col min="9481" max="9481" width="8.44140625" style="75" customWidth="1"/>
    <col min="9482" max="9488" width="6.88671875" style="75" customWidth="1"/>
    <col min="9489" max="9489" width="9" style="75" customWidth="1"/>
    <col min="9490" max="9728" width="9" style="75"/>
    <col min="9729" max="9729" width="4.109375" style="75" customWidth="1"/>
    <col min="9730" max="9730" width="11.44140625" style="75" customWidth="1"/>
    <col min="9731" max="9736" width="7.109375" style="75" customWidth="1"/>
    <col min="9737" max="9737" width="8.44140625" style="75" customWidth="1"/>
    <col min="9738" max="9744" width="6.88671875" style="75" customWidth="1"/>
    <col min="9745" max="9745" width="9" style="75" customWidth="1"/>
    <col min="9746" max="9984" width="9" style="75"/>
    <col min="9985" max="9985" width="4.109375" style="75" customWidth="1"/>
    <col min="9986" max="9986" width="11.44140625" style="75" customWidth="1"/>
    <col min="9987" max="9992" width="7.109375" style="75" customWidth="1"/>
    <col min="9993" max="9993" width="8.44140625" style="75" customWidth="1"/>
    <col min="9994" max="10000" width="6.88671875" style="75" customWidth="1"/>
    <col min="10001" max="10001" width="9" style="75" customWidth="1"/>
    <col min="10002" max="10240" width="9" style="75"/>
    <col min="10241" max="10241" width="4.109375" style="75" customWidth="1"/>
    <col min="10242" max="10242" width="11.44140625" style="75" customWidth="1"/>
    <col min="10243" max="10248" width="7.109375" style="75" customWidth="1"/>
    <col min="10249" max="10249" width="8.44140625" style="75" customWidth="1"/>
    <col min="10250" max="10256" width="6.88671875" style="75" customWidth="1"/>
    <col min="10257" max="10257" width="9" style="75" customWidth="1"/>
    <col min="10258" max="10496" width="9" style="75"/>
    <col min="10497" max="10497" width="4.109375" style="75" customWidth="1"/>
    <col min="10498" max="10498" width="11.44140625" style="75" customWidth="1"/>
    <col min="10499" max="10504" width="7.109375" style="75" customWidth="1"/>
    <col min="10505" max="10505" width="8.44140625" style="75" customWidth="1"/>
    <col min="10506" max="10512" width="6.88671875" style="75" customWidth="1"/>
    <col min="10513" max="10513" width="9" style="75" customWidth="1"/>
    <col min="10514" max="10752" width="9" style="75"/>
    <col min="10753" max="10753" width="4.109375" style="75" customWidth="1"/>
    <col min="10754" max="10754" width="11.44140625" style="75" customWidth="1"/>
    <col min="10755" max="10760" width="7.109375" style="75" customWidth="1"/>
    <col min="10761" max="10761" width="8.44140625" style="75" customWidth="1"/>
    <col min="10762" max="10768" width="6.88671875" style="75" customWidth="1"/>
    <col min="10769" max="10769" width="9" style="75" customWidth="1"/>
    <col min="10770" max="11008" width="9" style="75"/>
    <col min="11009" max="11009" width="4.109375" style="75" customWidth="1"/>
    <col min="11010" max="11010" width="11.44140625" style="75" customWidth="1"/>
    <col min="11011" max="11016" width="7.109375" style="75" customWidth="1"/>
    <col min="11017" max="11017" width="8.44140625" style="75" customWidth="1"/>
    <col min="11018" max="11024" width="6.88671875" style="75" customWidth="1"/>
    <col min="11025" max="11025" width="9" style="75" customWidth="1"/>
    <col min="11026" max="11264" width="9" style="75"/>
    <col min="11265" max="11265" width="4.109375" style="75" customWidth="1"/>
    <col min="11266" max="11266" width="11.44140625" style="75" customWidth="1"/>
    <col min="11267" max="11272" width="7.109375" style="75" customWidth="1"/>
    <col min="11273" max="11273" width="8.44140625" style="75" customWidth="1"/>
    <col min="11274" max="11280" width="6.88671875" style="75" customWidth="1"/>
    <col min="11281" max="11281" width="9" style="75" customWidth="1"/>
    <col min="11282" max="11520" width="9" style="75"/>
    <col min="11521" max="11521" width="4.109375" style="75" customWidth="1"/>
    <col min="11522" max="11522" width="11.44140625" style="75" customWidth="1"/>
    <col min="11523" max="11528" width="7.109375" style="75" customWidth="1"/>
    <col min="11529" max="11529" width="8.44140625" style="75" customWidth="1"/>
    <col min="11530" max="11536" width="6.88671875" style="75" customWidth="1"/>
    <col min="11537" max="11537" width="9" style="75" customWidth="1"/>
    <col min="11538" max="11776" width="9" style="75"/>
    <col min="11777" max="11777" width="4.109375" style="75" customWidth="1"/>
    <col min="11778" max="11778" width="11.44140625" style="75" customWidth="1"/>
    <col min="11779" max="11784" width="7.109375" style="75" customWidth="1"/>
    <col min="11785" max="11785" width="8.44140625" style="75" customWidth="1"/>
    <col min="11786" max="11792" width="6.88671875" style="75" customWidth="1"/>
    <col min="11793" max="11793" width="9" style="75" customWidth="1"/>
    <col min="11794" max="12032" width="9" style="75"/>
    <col min="12033" max="12033" width="4.109375" style="75" customWidth="1"/>
    <col min="12034" max="12034" width="11.44140625" style="75" customWidth="1"/>
    <col min="12035" max="12040" width="7.109375" style="75" customWidth="1"/>
    <col min="12041" max="12041" width="8.44140625" style="75" customWidth="1"/>
    <col min="12042" max="12048" width="6.88671875" style="75" customWidth="1"/>
    <col min="12049" max="12049" width="9" style="75" customWidth="1"/>
    <col min="12050" max="12288" width="9" style="75"/>
    <col min="12289" max="12289" width="4.109375" style="75" customWidth="1"/>
    <col min="12290" max="12290" width="11.44140625" style="75" customWidth="1"/>
    <col min="12291" max="12296" width="7.109375" style="75" customWidth="1"/>
    <col min="12297" max="12297" width="8.44140625" style="75" customWidth="1"/>
    <col min="12298" max="12304" width="6.88671875" style="75" customWidth="1"/>
    <col min="12305" max="12305" width="9" style="75" customWidth="1"/>
    <col min="12306" max="12544" width="9" style="75"/>
    <col min="12545" max="12545" width="4.109375" style="75" customWidth="1"/>
    <col min="12546" max="12546" width="11.44140625" style="75" customWidth="1"/>
    <col min="12547" max="12552" width="7.109375" style="75" customWidth="1"/>
    <col min="12553" max="12553" width="8.44140625" style="75" customWidth="1"/>
    <col min="12554" max="12560" width="6.88671875" style="75" customWidth="1"/>
    <col min="12561" max="12561" width="9" style="75" customWidth="1"/>
    <col min="12562" max="12800" width="9" style="75"/>
    <col min="12801" max="12801" width="4.109375" style="75" customWidth="1"/>
    <col min="12802" max="12802" width="11.44140625" style="75" customWidth="1"/>
    <col min="12803" max="12808" width="7.109375" style="75" customWidth="1"/>
    <col min="12809" max="12809" width="8.44140625" style="75" customWidth="1"/>
    <col min="12810" max="12816" width="6.88671875" style="75" customWidth="1"/>
    <col min="12817" max="12817" width="9" style="75" customWidth="1"/>
    <col min="12818" max="13056" width="9" style="75"/>
    <col min="13057" max="13057" width="4.109375" style="75" customWidth="1"/>
    <col min="13058" max="13058" width="11.44140625" style="75" customWidth="1"/>
    <col min="13059" max="13064" width="7.109375" style="75" customWidth="1"/>
    <col min="13065" max="13065" width="8.44140625" style="75" customWidth="1"/>
    <col min="13066" max="13072" width="6.88671875" style="75" customWidth="1"/>
    <col min="13073" max="13073" width="9" style="75" customWidth="1"/>
    <col min="13074" max="13312" width="9" style="75"/>
    <col min="13313" max="13313" width="4.109375" style="75" customWidth="1"/>
    <col min="13314" max="13314" width="11.44140625" style="75" customWidth="1"/>
    <col min="13315" max="13320" width="7.109375" style="75" customWidth="1"/>
    <col min="13321" max="13321" width="8.44140625" style="75" customWidth="1"/>
    <col min="13322" max="13328" width="6.88671875" style="75" customWidth="1"/>
    <col min="13329" max="13329" width="9" style="75" customWidth="1"/>
    <col min="13330" max="13568" width="9" style="75"/>
    <col min="13569" max="13569" width="4.109375" style="75" customWidth="1"/>
    <col min="13570" max="13570" width="11.44140625" style="75" customWidth="1"/>
    <col min="13571" max="13576" width="7.109375" style="75" customWidth="1"/>
    <col min="13577" max="13577" width="8.44140625" style="75" customWidth="1"/>
    <col min="13578" max="13584" width="6.88671875" style="75" customWidth="1"/>
    <col min="13585" max="13585" width="9" style="75" customWidth="1"/>
    <col min="13586" max="13824" width="9" style="75"/>
    <col min="13825" max="13825" width="4.109375" style="75" customWidth="1"/>
    <col min="13826" max="13826" width="11.44140625" style="75" customWidth="1"/>
    <col min="13827" max="13832" width="7.109375" style="75" customWidth="1"/>
    <col min="13833" max="13833" width="8.44140625" style="75" customWidth="1"/>
    <col min="13834" max="13840" width="6.88671875" style="75" customWidth="1"/>
    <col min="13841" max="13841" width="9" style="75" customWidth="1"/>
    <col min="13842" max="14080" width="9" style="75"/>
    <col min="14081" max="14081" width="4.109375" style="75" customWidth="1"/>
    <col min="14082" max="14082" width="11.44140625" style="75" customWidth="1"/>
    <col min="14083" max="14088" width="7.109375" style="75" customWidth="1"/>
    <col min="14089" max="14089" width="8.44140625" style="75" customWidth="1"/>
    <col min="14090" max="14096" width="6.88671875" style="75" customWidth="1"/>
    <col min="14097" max="14097" width="9" style="75" customWidth="1"/>
    <col min="14098" max="14336" width="9" style="75"/>
    <col min="14337" max="14337" width="4.109375" style="75" customWidth="1"/>
    <col min="14338" max="14338" width="11.44140625" style="75" customWidth="1"/>
    <col min="14339" max="14344" width="7.109375" style="75" customWidth="1"/>
    <col min="14345" max="14345" width="8.44140625" style="75" customWidth="1"/>
    <col min="14346" max="14352" width="6.88671875" style="75" customWidth="1"/>
    <col min="14353" max="14353" width="9" style="75" customWidth="1"/>
    <col min="14354" max="14592" width="9" style="75"/>
    <col min="14593" max="14593" width="4.109375" style="75" customWidth="1"/>
    <col min="14594" max="14594" width="11.44140625" style="75" customWidth="1"/>
    <col min="14595" max="14600" width="7.109375" style="75" customWidth="1"/>
    <col min="14601" max="14601" width="8.44140625" style="75" customWidth="1"/>
    <col min="14602" max="14608" width="6.88671875" style="75" customWidth="1"/>
    <col min="14609" max="14609" width="9" style="75" customWidth="1"/>
    <col min="14610" max="14848" width="9" style="75"/>
    <col min="14849" max="14849" width="4.109375" style="75" customWidth="1"/>
    <col min="14850" max="14850" width="11.44140625" style="75" customWidth="1"/>
    <col min="14851" max="14856" width="7.109375" style="75" customWidth="1"/>
    <col min="14857" max="14857" width="8.44140625" style="75" customWidth="1"/>
    <col min="14858" max="14864" width="6.88671875" style="75" customWidth="1"/>
    <col min="14865" max="14865" width="9" style="75" customWidth="1"/>
    <col min="14866" max="15104" width="9" style="75"/>
    <col min="15105" max="15105" width="4.109375" style="75" customWidth="1"/>
    <col min="15106" max="15106" width="11.44140625" style="75" customWidth="1"/>
    <col min="15107" max="15112" width="7.109375" style="75" customWidth="1"/>
    <col min="15113" max="15113" width="8.44140625" style="75" customWidth="1"/>
    <col min="15114" max="15120" width="6.88671875" style="75" customWidth="1"/>
    <col min="15121" max="15121" width="9" style="75" customWidth="1"/>
    <col min="15122" max="15360" width="9" style="75"/>
    <col min="15361" max="15361" width="4.109375" style="75" customWidth="1"/>
    <col min="15362" max="15362" width="11.44140625" style="75" customWidth="1"/>
    <col min="15363" max="15368" width="7.109375" style="75" customWidth="1"/>
    <col min="15369" max="15369" width="8.44140625" style="75" customWidth="1"/>
    <col min="15370" max="15376" width="6.88671875" style="75" customWidth="1"/>
    <col min="15377" max="15377" width="9" style="75" customWidth="1"/>
    <col min="15378" max="15616" width="9" style="75"/>
    <col min="15617" max="15617" width="4.109375" style="75" customWidth="1"/>
    <col min="15618" max="15618" width="11.44140625" style="75" customWidth="1"/>
    <col min="15619" max="15624" width="7.109375" style="75" customWidth="1"/>
    <col min="15625" max="15625" width="8.44140625" style="75" customWidth="1"/>
    <col min="15626" max="15632" width="6.88671875" style="75" customWidth="1"/>
    <col min="15633" max="15633" width="9" style="75" customWidth="1"/>
    <col min="15634" max="15872" width="9" style="75"/>
    <col min="15873" max="15873" width="4.109375" style="75" customWidth="1"/>
    <col min="15874" max="15874" width="11.44140625" style="75" customWidth="1"/>
    <col min="15875" max="15880" width="7.109375" style="75" customWidth="1"/>
    <col min="15881" max="15881" width="8.44140625" style="75" customWidth="1"/>
    <col min="15882" max="15888" width="6.88671875" style="75" customWidth="1"/>
    <col min="15889" max="15889" width="9" style="75" customWidth="1"/>
    <col min="15890" max="16128" width="9" style="75"/>
    <col min="16129" max="16129" width="4.109375" style="75" customWidth="1"/>
    <col min="16130" max="16130" width="11.44140625" style="75" customWidth="1"/>
    <col min="16131" max="16136" width="7.109375" style="75" customWidth="1"/>
    <col min="16137" max="16137" width="8.44140625" style="75" customWidth="1"/>
    <col min="16138" max="16144" width="6.88671875" style="75" customWidth="1"/>
    <col min="16145" max="16145" width="9" style="75" customWidth="1"/>
    <col min="16146" max="16384" width="9" style="75"/>
  </cols>
  <sheetData>
    <row r="1" spans="1:27" ht="27">
      <c r="A1" s="410" t="s">
        <v>522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</row>
    <row r="2" spans="1:27" ht="24.6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>
      <c r="A3" s="411" t="s">
        <v>235</v>
      </c>
      <c r="B3" s="406" t="s">
        <v>345</v>
      </c>
      <c r="C3" s="404" t="s">
        <v>346</v>
      </c>
      <c r="D3" s="415"/>
      <c r="E3" s="415"/>
      <c r="F3" s="415"/>
      <c r="G3" s="415"/>
      <c r="H3" s="415"/>
      <c r="I3" s="405"/>
      <c r="J3" s="404" t="s">
        <v>347</v>
      </c>
      <c r="K3" s="415"/>
      <c r="L3" s="415"/>
      <c r="M3" s="415"/>
      <c r="N3" s="415"/>
      <c r="O3" s="415"/>
      <c r="P3" s="405"/>
      <c r="Q3" s="406" t="s">
        <v>13</v>
      </c>
    </row>
    <row r="4" spans="1:27">
      <c r="A4" s="412"/>
      <c r="B4" s="414"/>
      <c r="C4" s="404" t="s">
        <v>329</v>
      </c>
      <c r="D4" s="405"/>
      <c r="E4" s="404" t="s">
        <v>330</v>
      </c>
      <c r="F4" s="405"/>
      <c r="G4" s="404" t="s">
        <v>331</v>
      </c>
      <c r="H4" s="405"/>
      <c r="I4" s="406" t="s">
        <v>232</v>
      </c>
      <c r="J4" s="404" t="s">
        <v>332</v>
      </c>
      <c r="K4" s="405"/>
      <c r="L4" s="404" t="s">
        <v>333</v>
      </c>
      <c r="M4" s="405"/>
      <c r="N4" s="404" t="s">
        <v>334</v>
      </c>
      <c r="O4" s="405"/>
      <c r="P4" s="406" t="s">
        <v>232</v>
      </c>
      <c r="Q4" s="414"/>
    </row>
    <row r="5" spans="1:27">
      <c r="A5" s="413"/>
      <c r="B5" s="407"/>
      <c r="C5" s="85" t="s">
        <v>230</v>
      </c>
      <c r="D5" s="85" t="s">
        <v>231</v>
      </c>
      <c r="E5" s="85" t="s">
        <v>230</v>
      </c>
      <c r="F5" s="85" t="s">
        <v>231</v>
      </c>
      <c r="G5" s="85" t="s">
        <v>230</v>
      </c>
      <c r="H5" s="85" t="s">
        <v>231</v>
      </c>
      <c r="I5" s="407"/>
      <c r="J5" s="85" t="s">
        <v>230</v>
      </c>
      <c r="K5" s="85" t="s">
        <v>231</v>
      </c>
      <c r="L5" s="85" t="s">
        <v>230</v>
      </c>
      <c r="M5" s="85" t="s">
        <v>231</v>
      </c>
      <c r="N5" s="85" t="s">
        <v>230</v>
      </c>
      <c r="O5" s="85" t="s">
        <v>231</v>
      </c>
      <c r="P5" s="407"/>
      <c r="Q5" s="407"/>
    </row>
    <row r="6" spans="1:27">
      <c r="A6" s="77">
        <v>1</v>
      </c>
      <c r="B6" s="378" t="s">
        <v>348</v>
      </c>
      <c r="C6" s="78" t="s">
        <v>247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9">
        <f>SUM(C6:H6)</f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9">
        <f>SUM(J6:O6)</f>
        <v>0</v>
      </c>
      <c r="Q6" s="80">
        <f>I6+P6</f>
        <v>0</v>
      </c>
    </row>
    <row r="7" spans="1:27">
      <c r="A7" s="77">
        <v>2</v>
      </c>
      <c r="B7" s="77" t="s">
        <v>349</v>
      </c>
      <c r="C7" s="24">
        <v>416</v>
      </c>
      <c r="D7" s="24">
        <v>507</v>
      </c>
      <c r="E7" s="122">
        <v>0</v>
      </c>
      <c r="F7" s="78">
        <v>0</v>
      </c>
      <c r="G7" s="78">
        <v>0</v>
      </c>
      <c r="H7" s="81">
        <v>0</v>
      </c>
      <c r="I7" s="79">
        <f>SUM(C7:H7)</f>
        <v>923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9">
        <f>SUM(J7:O7)</f>
        <v>0</v>
      </c>
      <c r="Q7" s="80">
        <v>996</v>
      </c>
    </row>
    <row r="8" spans="1:27">
      <c r="A8" s="77">
        <v>3</v>
      </c>
      <c r="B8" s="77" t="s">
        <v>350</v>
      </c>
      <c r="C8" s="24">
        <v>1123</v>
      </c>
      <c r="D8" s="24">
        <v>1169</v>
      </c>
      <c r="E8" s="24">
        <v>453</v>
      </c>
      <c r="F8" s="24">
        <v>542</v>
      </c>
      <c r="G8" s="122">
        <v>0</v>
      </c>
      <c r="H8" s="78">
        <v>0</v>
      </c>
      <c r="I8" s="79">
        <f t="shared" ref="I8:I16" si="0">SUM(C8:H8)</f>
        <v>3287</v>
      </c>
      <c r="J8" s="78">
        <v>0</v>
      </c>
      <c r="K8" s="78">
        <v>0</v>
      </c>
      <c r="L8" s="122">
        <v>0</v>
      </c>
      <c r="M8" s="78">
        <v>0</v>
      </c>
      <c r="N8" s="78">
        <v>0</v>
      </c>
      <c r="O8" s="78">
        <v>0</v>
      </c>
      <c r="P8" s="79">
        <f t="shared" ref="P8:P16" si="1">SUM(J8:O8)</f>
        <v>0</v>
      </c>
      <c r="Q8" s="80">
        <v>3534</v>
      </c>
    </row>
    <row r="9" spans="1:27">
      <c r="A9" s="77">
        <v>4</v>
      </c>
      <c r="B9" s="77" t="s">
        <v>351</v>
      </c>
      <c r="C9" s="24">
        <v>36</v>
      </c>
      <c r="D9" s="24">
        <v>13</v>
      </c>
      <c r="E9" s="24">
        <v>1224</v>
      </c>
      <c r="F9" s="24">
        <v>1323</v>
      </c>
      <c r="G9" s="24">
        <v>405</v>
      </c>
      <c r="H9" s="24">
        <v>506</v>
      </c>
      <c r="I9" s="79">
        <f t="shared" si="0"/>
        <v>3507</v>
      </c>
      <c r="J9" s="78">
        <v>0</v>
      </c>
      <c r="K9" s="78">
        <v>0</v>
      </c>
      <c r="L9" s="122">
        <v>0</v>
      </c>
      <c r="M9" s="78">
        <v>0</v>
      </c>
      <c r="N9" s="78">
        <v>0</v>
      </c>
      <c r="O9" s="78">
        <v>0</v>
      </c>
      <c r="P9" s="79">
        <f t="shared" si="1"/>
        <v>0</v>
      </c>
      <c r="Q9" s="80">
        <v>3414</v>
      </c>
    </row>
    <row r="10" spans="1:27">
      <c r="A10" s="77">
        <v>5</v>
      </c>
      <c r="B10" s="77" t="s">
        <v>352</v>
      </c>
      <c r="C10" s="24">
        <v>10</v>
      </c>
      <c r="D10" s="24">
        <v>4</v>
      </c>
      <c r="E10" s="24">
        <v>42</v>
      </c>
      <c r="F10" s="24">
        <v>27</v>
      </c>
      <c r="G10" s="24">
        <v>1182</v>
      </c>
      <c r="H10" s="24">
        <v>1329</v>
      </c>
      <c r="I10" s="79">
        <f t="shared" si="0"/>
        <v>2594</v>
      </c>
      <c r="J10" s="24">
        <v>290</v>
      </c>
      <c r="K10" s="24">
        <v>425</v>
      </c>
      <c r="L10" s="122">
        <v>0</v>
      </c>
      <c r="M10" s="122">
        <v>0</v>
      </c>
      <c r="N10" s="122">
        <v>0</v>
      </c>
      <c r="O10" s="78">
        <v>0</v>
      </c>
      <c r="P10" s="79">
        <f t="shared" si="1"/>
        <v>715</v>
      </c>
      <c r="Q10" s="80">
        <v>3361</v>
      </c>
    </row>
    <row r="11" spans="1:27">
      <c r="A11" s="77">
        <v>6</v>
      </c>
      <c r="B11" s="77" t="s">
        <v>353</v>
      </c>
      <c r="C11" s="379">
        <v>0</v>
      </c>
      <c r="D11" s="379">
        <v>2</v>
      </c>
      <c r="E11" s="24">
        <v>10</v>
      </c>
      <c r="F11" s="84">
        <v>3</v>
      </c>
      <c r="G11" s="24">
        <v>42</v>
      </c>
      <c r="H11" s="24">
        <v>38</v>
      </c>
      <c r="I11" s="79">
        <f t="shared" si="0"/>
        <v>95</v>
      </c>
      <c r="J11" s="24">
        <v>1059</v>
      </c>
      <c r="K11" s="24">
        <v>1346</v>
      </c>
      <c r="L11" s="24">
        <v>284</v>
      </c>
      <c r="M11" s="24">
        <v>397</v>
      </c>
      <c r="N11" s="24">
        <v>1</v>
      </c>
      <c r="O11" s="78">
        <v>0</v>
      </c>
      <c r="P11" s="79">
        <f t="shared" si="1"/>
        <v>3087</v>
      </c>
      <c r="Q11" s="80">
        <v>3159</v>
      </c>
    </row>
    <row r="12" spans="1:27">
      <c r="A12" s="77">
        <v>7</v>
      </c>
      <c r="B12" s="77" t="s">
        <v>354</v>
      </c>
      <c r="C12" s="78">
        <v>2</v>
      </c>
      <c r="D12" s="78">
        <v>1</v>
      </c>
      <c r="E12" s="24">
        <v>5</v>
      </c>
      <c r="F12" s="24">
        <v>2</v>
      </c>
      <c r="G12" s="24">
        <v>3</v>
      </c>
      <c r="H12" s="24">
        <v>3</v>
      </c>
      <c r="I12" s="79">
        <f t="shared" si="0"/>
        <v>16</v>
      </c>
      <c r="J12" s="24">
        <v>64</v>
      </c>
      <c r="K12" s="24">
        <v>49</v>
      </c>
      <c r="L12" s="24">
        <v>1011</v>
      </c>
      <c r="M12" s="24">
        <v>1273</v>
      </c>
      <c r="N12" s="24">
        <v>261</v>
      </c>
      <c r="O12" s="24">
        <v>387</v>
      </c>
      <c r="P12" s="79">
        <f t="shared" si="1"/>
        <v>3045</v>
      </c>
      <c r="Q12" s="80">
        <v>2966</v>
      </c>
    </row>
    <row r="13" spans="1:27">
      <c r="A13" s="77">
        <v>8</v>
      </c>
      <c r="B13" s="77" t="s">
        <v>355</v>
      </c>
      <c r="C13" s="78">
        <v>0</v>
      </c>
      <c r="D13" s="78">
        <v>0</v>
      </c>
      <c r="E13" s="24">
        <v>1</v>
      </c>
      <c r="F13" s="84">
        <v>1</v>
      </c>
      <c r="G13" s="122">
        <v>4</v>
      </c>
      <c r="H13" s="78">
        <v>1</v>
      </c>
      <c r="I13" s="79">
        <f t="shared" si="0"/>
        <v>7</v>
      </c>
      <c r="J13" s="24">
        <v>5</v>
      </c>
      <c r="K13" s="24">
        <v>5</v>
      </c>
      <c r="L13" s="24">
        <v>55</v>
      </c>
      <c r="M13" s="24">
        <v>41</v>
      </c>
      <c r="N13" s="24">
        <v>931</v>
      </c>
      <c r="O13" s="24">
        <v>1203</v>
      </c>
      <c r="P13" s="79">
        <f t="shared" si="1"/>
        <v>2240</v>
      </c>
      <c r="Q13" s="80">
        <v>2220</v>
      </c>
    </row>
    <row r="14" spans="1:27">
      <c r="A14" s="77">
        <v>9</v>
      </c>
      <c r="B14" s="77" t="s">
        <v>360</v>
      </c>
      <c r="C14" s="78">
        <v>0</v>
      </c>
      <c r="D14" s="78">
        <v>0</v>
      </c>
      <c r="E14" s="78">
        <v>0</v>
      </c>
      <c r="F14" s="78">
        <v>0</v>
      </c>
      <c r="G14" s="78">
        <v>1</v>
      </c>
      <c r="H14" s="78">
        <v>1</v>
      </c>
      <c r="I14" s="79">
        <f t="shared" si="0"/>
        <v>2</v>
      </c>
      <c r="J14" s="24">
        <v>1</v>
      </c>
      <c r="K14" s="78">
        <v>0</v>
      </c>
      <c r="L14" s="24">
        <v>3</v>
      </c>
      <c r="M14" s="24">
        <v>5</v>
      </c>
      <c r="N14" s="24">
        <v>57</v>
      </c>
      <c r="O14" s="24">
        <v>30</v>
      </c>
      <c r="P14" s="79">
        <f t="shared" si="1"/>
        <v>96</v>
      </c>
      <c r="Q14" s="80">
        <v>88</v>
      </c>
    </row>
    <row r="15" spans="1:27">
      <c r="A15" s="77">
        <v>10</v>
      </c>
      <c r="B15" s="77" t="s">
        <v>361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9">
        <f t="shared" si="0"/>
        <v>0</v>
      </c>
      <c r="J15" s="84">
        <v>2</v>
      </c>
      <c r="K15" s="78">
        <v>0</v>
      </c>
      <c r="L15" s="24">
        <v>2</v>
      </c>
      <c r="M15" s="24">
        <v>3</v>
      </c>
      <c r="N15" s="24">
        <v>7</v>
      </c>
      <c r="O15" s="24">
        <v>2</v>
      </c>
      <c r="P15" s="79">
        <f t="shared" si="1"/>
        <v>16</v>
      </c>
      <c r="Q15" s="80">
        <v>15</v>
      </c>
    </row>
    <row r="16" spans="1:27">
      <c r="A16" s="77">
        <v>11</v>
      </c>
      <c r="B16" s="77" t="s">
        <v>359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9">
        <f t="shared" si="0"/>
        <v>0</v>
      </c>
      <c r="J16" s="78">
        <v>0</v>
      </c>
      <c r="K16" s="123">
        <v>0</v>
      </c>
      <c r="L16" s="78">
        <v>0</v>
      </c>
      <c r="M16" s="78">
        <v>0</v>
      </c>
      <c r="N16" s="78">
        <v>0</v>
      </c>
      <c r="O16" s="78">
        <v>0</v>
      </c>
      <c r="P16" s="79">
        <f t="shared" si="1"/>
        <v>0</v>
      </c>
      <c r="Q16" s="80">
        <v>0</v>
      </c>
    </row>
    <row r="17" spans="1:17">
      <c r="A17" s="408" t="s">
        <v>13</v>
      </c>
      <c r="B17" s="409"/>
      <c r="C17" s="126">
        <f>SUM(C6:C16)</f>
        <v>1587</v>
      </c>
      <c r="D17" s="126">
        <f t="shared" ref="D17:P17" si="2">SUM(D6:D16)</f>
        <v>1696</v>
      </c>
      <c r="E17" s="126">
        <f t="shared" si="2"/>
        <v>1735</v>
      </c>
      <c r="F17" s="126">
        <f t="shared" si="2"/>
        <v>1898</v>
      </c>
      <c r="G17" s="126">
        <f t="shared" si="2"/>
        <v>1637</v>
      </c>
      <c r="H17" s="126">
        <f t="shared" si="2"/>
        <v>1878</v>
      </c>
      <c r="I17" s="126">
        <f t="shared" si="2"/>
        <v>10431</v>
      </c>
      <c r="J17" s="126">
        <f>SUM(J6:J15)</f>
        <v>1421</v>
      </c>
      <c r="K17" s="126">
        <f t="shared" si="2"/>
        <v>1825</v>
      </c>
      <c r="L17" s="126">
        <f t="shared" si="2"/>
        <v>1355</v>
      </c>
      <c r="M17" s="126">
        <f t="shared" si="2"/>
        <v>1719</v>
      </c>
      <c r="N17" s="126">
        <f t="shared" si="2"/>
        <v>1257</v>
      </c>
      <c r="O17" s="126">
        <f t="shared" si="2"/>
        <v>1622</v>
      </c>
      <c r="P17" s="126">
        <f t="shared" si="2"/>
        <v>9199</v>
      </c>
      <c r="Q17" s="127">
        <f t="shared" ref="Q17" si="3">I17+P17</f>
        <v>19630</v>
      </c>
    </row>
    <row r="18" spans="1:17" ht="23.25" customHeight="1"/>
    <row r="19" spans="1:17" ht="24.6">
      <c r="A19" s="82"/>
    </row>
  </sheetData>
  <mergeCells count="15">
    <mergeCell ref="L4:M4"/>
    <mergeCell ref="N4:O4"/>
    <mergeCell ref="P4:P5"/>
    <mergeCell ref="A17:B17"/>
    <mergeCell ref="A1:AA1"/>
    <mergeCell ref="A3:A5"/>
    <mergeCell ref="B3:B5"/>
    <mergeCell ref="C3:I3"/>
    <mergeCell ref="J3:P3"/>
    <mergeCell ref="Q3:Q5"/>
    <mergeCell ref="C4:D4"/>
    <mergeCell ref="E4:F4"/>
    <mergeCell ref="G4:H4"/>
    <mergeCell ref="I4:I5"/>
    <mergeCell ref="J4:K4"/>
  </mergeCells>
  <printOptions horizontalCentered="1"/>
  <pageMargins left="1.39" right="0.34" top="0.74803149606299213" bottom="0.74803149606299213" header="0.31496062992125984" footer="0.31496062992125984"/>
  <pageSetup paperSize="9" firstPageNumber="11" orientation="landscape" useFirstPageNumber="1" horizontalDpi="4294967293" verticalDpi="4294967293" r:id="rId1"/>
  <headerFooter>
    <oddHeader xml:space="preserve">&amp;R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tabColor rgb="FFFFFF00"/>
  </sheetPr>
  <dimension ref="A1:V18"/>
  <sheetViews>
    <sheetView zoomScaleNormal="100" workbookViewId="0">
      <selection activeCell="X27" sqref="X27"/>
    </sheetView>
  </sheetViews>
  <sheetFormatPr defaultColWidth="9" defaultRowHeight="14.4"/>
  <cols>
    <col min="1" max="1" width="24.109375" customWidth="1"/>
    <col min="2" max="2" width="4.44140625" style="10" customWidth="1"/>
    <col min="3" max="10" width="4.44140625" customWidth="1"/>
    <col min="11" max="11" width="7.33203125" customWidth="1"/>
    <col min="12" max="20" width="4.44140625" customWidth="1"/>
    <col min="21" max="21" width="8.6640625" customWidth="1"/>
    <col min="22" max="22" width="9" customWidth="1"/>
  </cols>
  <sheetData>
    <row r="1" spans="1:22" s="26" customFormat="1" ht="27">
      <c r="A1" s="385" t="s">
        <v>521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</row>
    <row r="2" spans="1:22" ht="21">
      <c r="A2" s="83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4.6">
      <c r="A3" s="421" t="s">
        <v>0</v>
      </c>
      <c r="B3" s="416" t="s">
        <v>329</v>
      </c>
      <c r="C3" s="417"/>
      <c r="D3" s="418"/>
      <c r="E3" s="416" t="s">
        <v>330</v>
      </c>
      <c r="F3" s="417"/>
      <c r="G3" s="418"/>
      <c r="H3" s="416" t="s">
        <v>331</v>
      </c>
      <c r="I3" s="417"/>
      <c r="J3" s="418"/>
      <c r="K3" s="422" t="s">
        <v>375</v>
      </c>
      <c r="L3" s="416" t="s">
        <v>332</v>
      </c>
      <c r="M3" s="417"/>
      <c r="N3" s="418"/>
      <c r="O3" s="416" t="s">
        <v>333</v>
      </c>
      <c r="P3" s="417"/>
      <c r="Q3" s="418"/>
      <c r="R3" s="416" t="s">
        <v>334</v>
      </c>
      <c r="S3" s="417"/>
      <c r="T3" s="418"/>
      <c r="U3" s="422" t="s">
        <v>366</v>
      </c>
      <c r="V3" s="419" t="s">
        <v>13</v>
      </c>
    </row>
    <row r="4" spans="1:22" ht="21">
      <c r="A4" s="421"/>
      <c r="B4" s="380" t="s">
        <v>230</v>
      </c>
      <c r="C4" s="380" t="s">
        <v>231</v>
      </c>
      <c r="D4" s="380" t="s">
        <v>232</v>
      </c>
      <c r="E4" s="380" t="s">
        <v>230</v>
      </c>
      <c r="F4" s="380" t="s">
        <v>231</v>
      </c>
      <c r="G4" s="380" t="s">
        <v>232</v>
      </c>
      <c r="H4" s="380" t="s">
        <v>230</v>
      </c>
      <c r="I4" s="380" t="s">
        <v>231</v>
      </c>
      <c r="J4" s="380" t="s">
        <v>232</v>
      </c>
      <c r="K4" s="423"/>
      <c r="L4" s="380" t="s">
        <v>230</v>
      </c>
      <c r="M4" s="380" t="s">
        <v>231</v>
      </c>
      <c r="N4" s="380" t="s">
        <v>232</v>
      </c>
      <c r="O4" s="380" t="s">
        <v>230</v>
      </c>
      <c r="P4" s="380" t="s">
        <v>231</v>
      </c>
      <c r="Q4" s="380" t="s">
        <v>232</v>
      </c>
      <c r="R4" s="380" t="s">
        <v>230</v>
      </c>
      <c r="S4" s="380" t="s">
        <v>231</v>
      </c>
      <c r="T4" s="380" t="s">
        <v>232</v>
      </c>
      <c r="U4" s="423"/>
      <c r="V4" s="420"/>
    </row>
    <row r="5" spans="1:22" ht="24.6">
      <c r="A5" s="27" t="s">
        <v>362</v>
      </c>
      <c r="B5" s="84">
        <v>2</v>
      </c>
      <c r="C5" s="84">
        <v>3</v>
      </c>
      <c r="D5" s="84">
        <v>5</v>
      </c>
      <c r="E5" s="84">
        <v>3</v>
      </c>
      <c r="F5" s="84">
        <v>2</v>
      </c>
      <c r="G5" s="84">
        <v>5</v>
      </c>
      <c r="H5" s="84">
        <v>3</v>
      </c>
      <c r="I5" s="84">
        <v>1</v>
      </c>
      <c r="J5" s="84">
        <v>4</v>
      </c>
      <c r="K5" s="84">
        <f>D5+G5+J5</f>
        <v>14</v>
      </c>
      <c r="L5" s="84">
        <v>26</v>
      </c>
      <c r="M5" s="84">
        <v>12</v>
      </c>
      <c r="N5" s="84">
        <v>38</v>
      </c>
      <c r="O5" s="84">
        <v>3</v>
      </c>
      <c r="P5" s="84">
        <v>2</v>
      </c>
      <c r="Q5" s="84">
        <v>5</v>
      </c>
      <c r="R5" s="84">
        <v>1</v>
      </c>
      <c r="S5" s="84">
        <v>7</v>
      </c>
      <c r="T5" s="84">
        <v>8</v>
      </c>
      <c r="U5" s="124">
        <f>T5+Q5+N5</f>
        <v>51</v>
      </c>
      <c r="V5" s="124">
        <f>U5+K5</f>
        <v>65</v>
      </c>
    </row>
    <row r="6" spans="1:22" ht="24.6">
      <c r="A6" s="27" t="s">
        <v>363</v>
      </c>
      <c r="B6" s="27">
        <v>2</v>
      </c>
      <c r="C6" s="27">
        <v>3</v>
      </c>
      <c r="D6" s="27">
        <v>5</v>
      </c>
      <c r="E6" s="27">
        <v>3</v>
      </c>
      <c r="F6" s="27">
        <v>2</v>
      </c>
      <c r="G6" s="27">
        <v>5</v>
      </c>
      <c r="H6" s="27">
        <v>3</v>
      </c>
      <c r="I6" s="27">
        <v>1</v>
      </c>
      <c r="J6" s="27">
        <v>4</v>
      </c>
      <c r="K6" s="84">
        <f t="shared" ref="K6:K8" si="0">D6+G6+J6</f>
        <v>14</v>
      </c>
      <c r="L6" s="27">
        <v>26</v>
      </c>
      <c r="M6" s="27">
        <v>12</v>
      </c>
      <c r="N6" s="27">
        <v>38</v>
      </c>
      <c r="O6" s="27">
        <v>3</v>
      </c>
      <c r="P6" s="27">
        <v>2</v>
      </c>
      <c r="Q6" s="27">
        <v>5</v>
      </c>
      <c r="R6" s="27">
        <v>1</v>
      </c>
      <c r="S6" s="27">
        <v>7</v>
      </c>
      <c r="T6" s="27">
        <v>8</v>
      </c>
      <c r="U6" s="124">
        <f t="shared" ref="U6:U8" si="1">T6+Q6+N6</f>
        <v>51</v>
      </c>
      <c r="V6" s="124">
        <f t="shared" ref="V6:V8" si="2">U6+K6</f>
        <v>65</v>
      </c>
    </row>
    <row r="7" spans="1:22" ht="24.6">
      <c r="A7" s="27" t="s">
        <v>364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84">
        <f t="shared" si="0"/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124">
        <v>0</v>
      </c>
      <c r="U7" s="124">
        <f t="shared" si="1"/>
        <v>0</v>
      </c>
      <c r="V7" s="124">
        <f t="shared" si="2"/>
        <v>0</v>
      </c>
    </row>
    <row r="8" spans="1:22" ht="24.6">
      <c r="A8" s="27" t="s">
        <v>365</v>
      </c>
      <c r="B8" s="124">
        <v>0</v>
      </c>
      <c r="C8" s="124">
        <v>0</v>
      </c>
      <c r="D8" s="124">
        <v>0</v>
      </c>
      <c r="E8" s="124">
        <v>0</v>
      </c>
      <c r="F8" s="124">
        <v>0</v>
      </c>
      <c r="G8" s="124">
        <v>0</v>
      </c>
      <c r="H8" s="124">
        <v>0</v>
      </c>
      <c r="I8" s="124">
        <v>0</v>
      </c>
      <c r="J8" s="124">
        <v>0</v>
      </c>
      <c r="K8" s="84">
        <f t="shared" si="0"/>
        <v>0</v>
      </c>
      <c r="L8" s="124">
        <v>0</v>
      </c>
      <c r="M8" s="124">
        <v>0</v>
      </c>
      <c r="N8" s="124">
        <v>0</v>
      </c>
      <c r="O8" s="124">
        <v>0</v>
      </c>
      <c r="P8" s="124">
        <v>0</v>
      </c>
      <c r="Q8" s="124">
        <v>0</v>
      </c>
      <c r="R8" s="124">
        <v>0</v>
      </c>
      <c r="S8" s="124">
        <v>0</v>
      </c>
      <c r="T8" s="124">
        <v>0</v>
      </c>
      <c r="U8" s="124">
        <f t="shared" si="1"/>
        <v>0</v>
      </c>
      <c r="V8" s="124">
        <f t="shared" si="2"/>
        <v>0</v>
      </c>
    </row>
    <row r="9" spans="1:22" ht="21">
      <c r="A9" s="20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 ht="21">
      <c r="A10" s="20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ht="21">
      <c r="A11" s="20"/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2" ht="16.8">
      <c r="A12" s="35"/>
      <c r="B12" s="49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22" ht="16.8">
      <c r="A13" s="35"/>
      <c r="B13" s="49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22" ht="16.8">
      <c r="A14" s="35"/>
      <c r="B14" s="49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2" ht="16.8">
      <c r="A15" s="35"/>
      <c r="B15" s="49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 ht="16.8">
      <c r="A16" s="35"/>
      <c r="B16" s="49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spans="1:22" ht="16.8">
      <c r="A17" s="35"/>
      <c r="B17" s="49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:22" ht="16.8">
      <c r="A18" s="35"/>
      <c r="B18" s="49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</sheetData>
  <mergeCells count="11">
    <mergeCell ref="A1:V1"/>
    <mergeCell ref="R3:T3"/>
    <mergeCell ref="V3:V4"/>
    <mergeCell ref="A3:A4"/>
    <mergeCell ref="B3:D3"/>
    <mergeCell ref="E3:G3"/>
    <mergeCell ref="H3:J3"/>
    <mergeCell ref="L3:N3"/>
    <mergeCell ref="O3:Q3"/>
    <mergeCell ref="K3:K4"/>
    <mergeCell ref="U3:U4"/>
  </mergeCells>
  <pageMargins left="1.27" right="0.1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จำนวน รร.</vt:lpstr>
      <vt:lpstr>อัตราส่วนนักเรียน รายอำเภอ</vt:lpstr>
      <vt:lpstr>ข้อมูลโรงเรียน</vt:lpstr>
      <vt:lpstr>จำนวน รร.แยกตามอำเภอ</vt:lpstr>
      <vt:lpstr>จำนวน นร.ม.ต้น+ม.ปลาย</vt:lpstr>
      <vt:lpstr>แบ่งตามขนาดจำนวนนักเรียน</vt:lpstr>
      <vt:lpstr>ข้อมูลนักเรียนห้องเรียน 10มิย69</vt:lpstr>
      <vt:lpstr>นักเรียนรายอายุ</vt:lpstr>
      <vt:lpstr>สรุป นร.พักนอน</vt:lpstr>
      <vt:lpstr>ข้อมูลครู 10มิย68</vt:lpstr>
      <vt:lpstr>table4</vt:lpstr>
      <vt:lpstr>Table5</vt:lpstr>
      <vt:lpstr>'ข้อมูลครู 10มิย68'!Print_Area</vt:lpstr>
      <vt:lpstr>table4!Print_Titles</vt:lpstr>
      <vt:lpstr>Table5!Print_Titles</vt:lpstr>
      <vt:lpstr>'ข้อมูลครู 10มิย68'!Print_Titles</vt:lpstr>
      <vt:lpstr>'ข้อมูลนักเรียนห้องเรียน 10มิย69'!Print_Titles</vt:lpstr>
      <vt:lpstr>ข้อมูลโรงเรียน!Print_Titles</vt:lpstr>
      <vt:lpstr>'จำนวน นร.ม.ต้น+ม.ปลาย'!Print_Titles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obec conf17</cp:lastModifiedBy>
  <cp:lastPrinted>2024-07-04T08:07:59Z</cp:lastPrinted>
  <dcterms:created xsi:type="dcterms:W3CDTF">2013-08-16T07:46:55Z</dcterms:created>
  <dcterms:modified xsi:type="dcterms:W3CDTF">2026-06-16T08:33:11Z</dcterms:modified>
</cp:coreProperties>
</file>